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1" defaultThemeVersion="124226"/>
  <bookViews>
    <workbookView xWindow="240" yWindow="15" windowWidth="15480" windowHeight="8730" tabRatio="401"/>
  </bookViews>
  <sheets>
    <sheet name="Доходи за 2022" sheetId="1" r:id="rId1"/>
    <sheet name="Видатки" sheetId="2" r:id="rId2"/>
  </sheets>
  <definedNames>
    <definedName name="_Б21000">#REF!</definedName>
    <definedName name="_Б22000">#REF!</definedName>
    <definedName name="_Б22100">#REF!</definedName>
    <definedName name="_Б22110">#REF!</definedName>
    <definedName name="_Б22111">#REF!</definedName>
    <definedName name="_Б22112">#REF!</definedName>
    <definedName name="_Б22200">#REF!</definedName>
    <definedName name="_Б23000">#REF!</definedName>
    <definedName name="_Б24000">#REF!</definedName>
    <definedName name="_Б25000">#REF!</definedName>
    <definedName name="_Б41000">#REF!</definedName>
    <definedName name="_Б42000">#REF!</definedName>
    <definedName name="_Б43000">#REF!</definedName>
    <definedName name="_Б44000">#REF!</definedName>
    <definedName name="_Б45000">#REF!</definedName>
    <definedName name="_Б46000">#REF!</definedName>
    <definedName name="_В010100">#REF!</definedName>
    <definedName name="_В010200">#REF!</definedName>
    <definedName name="_В040000">#REF!</definedName>
    <definedName name="_В050000">#REF!</definedName>
    <definedName name="_В060000">#REF!</definedName>
    <definedName name="_В070000">#REF!</definedName>
    <definedName name="_В080000">#REF!</definedName>
    <definedName name="_В090000">#REF!</definedName>
    <definedName name="_В090200">#REF!</definedName>
    <definedName name="_В090201">#REF!</definedName>
    <definedName name="_В090202">#REF!</definedName>
    <definedName name="_В090203">#REF!</definedName>
    <definedName name="_В090300">#REF!</definedName>
    <definedName name="_В090301">#REF!</definedName>
    <definedName name="_В090302">#REF!</definedName>
    <definedName name="_В090303">#REF!</definedName>
    <definedName name="_В090304">#REF!</definedName>
    <definedName name="_В090305">#REF!</definedName>
    <definedName name="_В090306">#REF!</definedName>
    <definedName name="_В090307">#REF!</definedName>
    <definedName name="_В090400">#REF!</definedName>
    <definedName name="_В090405">#REF!</definedName>
    <definedName name="_В090412">#REF!</definedName>
    <definedName name="_В090601">#REF!</definedName>
    <definedName name="_В090700">#REF!</definedName>
    <definedName name="_В090900">#REF!</definedName>
    <definedName name="_В091100">#REF!</definedName>
    <definedName name="_В091200">#REF!</definedName>
    <definedName name="_В100000">#REF!</definedName>
    <definedName name="_В100100">#REF!</definedName>
    <definedName name="_В100103">#REF!</definedName>
    <definedName name="_В100200">#REF!</definedName>
    <definedName name="_В100203">#REF!</definedName>
    <definedName name="_В100204">#REF!</definedName>
    <definedName name="_В110000">#REF!</definedName>
    <definedName name="_В120000">#REF!</definedName>
    <definedName name="_В130000">#REF!</definedName>
    <definedName name="_В140000">#REF!</definedName>
    <definedName name="_В140102">#REF!</definedName>
    <definedName name="_В150000">#REF!</definedName>
    <definedName name="_В150101">#REF!</definedName>
    <definedName name="_В160000">#REF!</definedName>
    <definedName name="_В160100">#REF!</definedName>
    <definedName name="_В160103">#REF!</definedName>
    <definedName name="_В160200">#REF!</definedName>
    <definedName name="_В160300">#REF!</definedName>
    <definedName name="_В160304">#REF!</definedName>
    <definedName name="_В170000">#REF!</definedName>
    <definedName name="_В170100">#REF!</definedName>
    <definedName name="_В170101">#REF!</definedName>
    <definedName name="_В170300">#REF!</definedName>
    <definedName name="_В170303">#REF!</definedName>
    <definedName name="_В170600">#REF!</definedName>
    <definedName name="_В170601">#REF!</definedName>
    <definedName name="_В170700">#REF!</definedName>
    <definedName name="_В170703">#REF!</definedName>
    <definedName name="_В200000">#REF!</definedName>
    <definedName name="_В210000">#REF!</definedName>
    <definedName name="_В210200">#REF!</definedName>
    <definedName name="_В240000">#REF!</definedName>
    <definedName name="_В240600">#REF!</definedName>
    <definedName name="_В250000">#REF!</definedName>
    <definedName name="_В250102">#REF!</definedName>
    <definedName name="_В250200">#REF!</definedName>
    <definedName name="_В250301">#REF!</definedName>
    <definedName name="_В250307">#REF!</definedName>
    <definedName name="_В250500">#REF!</definedName>
    <definedName name="_В250501">#REF!</definedName>
    <definedName name="_В250502">#REF!</definedName>
    <definedName name="_Д100000">#REF!</definedName>
    <definedName name="_Д110000">#REF!</definedName>
    <definedName name="_Д110100">#REF!</definedName>
    <definedName name="_Д110200">#REF!</definedName>
    <definedName name="_Д120000">#REF!</definedName>
    <definedName name="_Д120200">#REF!</definedName>
    <definedName name="_Д130000">#REF!</definedName>
    <definedName name="_Д130100">#REF!</definedName>
    <definedName name="_Д130200">#REF!</definedName>
    <definedName name="_Д130300">#REF!</definedName>
    <definedName name="_Д130500">#REF!</definedName>
    <definedName name="_Д140000">#REF!</definedName>
    <definedName name="_Д140601">#REF!</definedName>
    <definedName name="_Д140602">#REF!</definedName>
    <definedName name="_Д140603">#REF!</definedName>
    <definedName name="_Д140700">#REF!</definedName>
    <definedName name="_Д160000">#REF!</definedName>
    <definedName name="_Д160100">#REF!</definedName>
    <definedName name="_Д160200">#REF!</definedName>
    <definedName name="_Д160300">#REF!</definedName>
    <definedName name="_Д200000">#REF!</definedName>
    <definedName name="_Д210000">#REF!</definedName>
    <definedName name="_Д210700">#REF!</definedName>
    <definedName name="_Д220000">#REF!</definedName>
    <definedName name="_Д220800">#REF!</definedName>
    <definedName name="_Д220900">#REF!</definedName>
    <definedName name="_Д230000">#REF!</definedName>
    <definedName name="_Д240000">#REF!</definedName>
    <definedName name="_Д240800">#REF!</definedName>
    <definedName name="_Д400000">#REF!</definedName>
    <definedName name="_Д410100">#REF!</definedName>
    <definedName name="_Д410400">#REF!</definedName>
    <definedName name="_Д500000">#REF!</definedName>
    <definedName name="_Д500800">#REF!</definedName>
    <definedName name="_Д500900">#REF!</definedName>
    <definedName name="_Е1000">#REF!</definedName>
    <definedName name="_Е1100">#REF!</definedName>
    <definedName name="_Е1110">#REF!</definedName>
    <definedName name="_Е1120">#REF!</definedName>
    <definedName name="_Е1130">#REF!</definedName>
    <definedName name="_Е1140">#REF!</definedName>
    <definedName name="_Е1150">#REF!</definedName>
    <definedName name="_Е1160">#REF!</definedName>
    <definedName name="_Е1161">#REF!</definedName>
    <definedName name="_Е1162">#REF!</definedName>
    <definedName name="_Е1163">#REF!</definedName>
    <definedName name="_Е1164">#REF!</definedName>
    <definedName name="_Е1170">#REF!</definedName>
    <definedName name="_Е1200">#REF!</definedName>
    <definedName name="_Е1300">#REF!</definedName>
    <definedName name="_Е1340">#REF!</definedName>
    <definedName name="_Е2000">#REF!</definedName>
    <definedName name="_Е2100">#REF!</definedName>
    <definedName name="_Е2110">#REF!</definedName>
    <definedName name="_Е2120">#REF!</definedName>
    <definedName name="_Е2130">#REF!</definedName>
    <definedName name="_Е2200">#REF!</definedName>
    <definedName name="_Е2300">#REF!</definedName>
    <definedName name="_Е3000">#REF!</definedName>
    <definedName name="_Е4000">#REF!</definedName>
    <definedName name="_ІБ900501">#REF!</definedName>
    <definedName name="_ІБ900502">#REF!</definedName>
    <definedName name="_ІВ900201">#REF!</definedName>
    <definedName name="_ІВ900202">#REF!</definedName>
    <definedName name="_ІД900101">#REF!</definedName>
    <definedName name="_ІД900102">#REF!</definedName>
    <definedName name="_ІЕ900203">#REF!</definedName>
    <definedName name="_ІЕ900300">#REF!</definedName>
    <definedName name="_ІФ900400">#REF!</definedName>
    <definedName name="_Ф100000">#REF!</definedName>
    <definedName name="_Ф101000">#REF!</definedName>
    <definedName name="_Ф102000">#REF!</definedName>
    <definedName name="_Ф201000">#REF!</definedName>
    <definedName name="_Ф201010">#REF!</definedName>
    <definedName name="_Ф201011">#REF!</definedName>
    <definedName name="_Ф201012">#REF!</definedName>
    <definedName name="_Ф201020">#REF!</definedName>
    <definedName name="_Ф201021">#REF!</definedName>
    <definedName name="_Ф201022">#REF!</definedName>
    <definedName name="_Ф201030">#REF!</definedName>
    <definedName name="_Ф201031">#REF!</definedName>
    <definedName name="_Ф201032">#REF!</definedName>
    <definedName name="_Ф202000">#REF!</definedName>
    <definedName name="_Ф202010">#REF!</definedName>
    <definedName name="_Ф202011">#REF!</definedName>
    <definedName name="_Ф202012">#REF!</definedName>
    <definedName name="_Ф203000">#REF!</definedName>
    <definedName name="_Ф203010">#REF!</definedName>
    <definedName name="_Ф203011">#REF!</definedName>
    <definedName name="_Ф203012">#REF!</definedName>
    <definedName name="_Ф204000">#REF!</definedName>
    <definedName name="_Ф205000">#REF!</definedName>
    <definedName name="_Ф206000">#REF!</definedName>
    <definedName name="_Ф206001">#REF!</definedName>
    <definedName name="_Ф206002">#REF!</definedName>
    <definedName name="В68">#REF!</definedName>
    <definedName name="вс">#REF!</definedName>
  </definedNames>
  <calcPr calcId="125725"/>
</workbook>
</file>

<file path=xl/calcChain.xml><?xml version="1.0" encoding="utf-8"?>
<calcChain xmlns="http://schemas.openxmlformats.org/spreadsheetml/2006/main">
  <c r="K28" i="1"/>
  <c r="J28"/>
  <c r="I28"/>
  <c r="H44"/>
  <c r="G44"/>
  <c r="F31"/>
  <c r="E31"/>
  <c r="D31"/>
  <c r="P35"/>
  <c r="O35"/>
  <c r="N35"/>
  <c r="H35"/>
  <c r="G35"/>
  <c r="F17" i="2"/>
  <c r="G17"/>
  <c r="N17"/>
  <c r="H6"/>
  <c r="J37"/>
  <c r="I37"/>
  <c r="H37"/>
  <c r="J32"/>
  <c r="I32"/>
  <c r="H32"/>
  <c r="J26"/>
  <c r="I26"/>
  <c r="H26"/>
  <c r="J21"/>
  <c r="I21"/>
  <c r="H21"/>
  <c r="J18"/>
  <c r="J13" s="1"/>
  <c r="I18"/>
  <c r="I13" s="1"/>
  <c r="H18"/>
  <c r="H13" s="1"/>
  <c r="E37"/>
  <c r="D37"/>
  <c r="C37"/>
  <c r="E32"/>
  <c r="D32"/>
  <c r="C32"/>
  <c r="E26"/>
  <c r="D26"/>
  <c r="C26"/>
  <c r="E21"/>
  <c r="D21"/>
  <c r="C21"/>
  <c r="E18"/>
  <c r="E13" s="1"/>
  <c r="D18"/>
  <c r="D13" s="1"/>
  <c r="C18"/>
  <c r="C13" s="1"/>
  <c r="E6"/>
  <c r="D6"/>
  <c r="C6"/>
  <c r="M17"/>
  <c r="Q35" i="1" l="1"/>
  <c r="R35"/>
  <c r="F13" i="2"/>
  <c r="G13"/>
  <c r="K61" i="1" l="1"/>
  <c r="M61" s="1"/>
  <c r="J61"/>
  <c r="I61"/>
  <c r="F61"/>
  <c r="E61"/>
  <c r="O61" s="1"/>
  <c r="D61"/>
  <c r="P63"/>
  <c r="O63"/>
  <c r="N63"/>
  <c r="H63"/>
  <c r="G63"/>
  <c r="C41" i="2"/>
  <c r="C43" s="1"/>
  <c r="C49" s="1"/>
  <c r="O24"/>
  <c r="N24"/>
  <c r="M24"/>
  <c r="L24"/>
  <c r="K24"/>
  <c r="G24"/>
  <c r="F24"/>
  <c r="O14"/>
  <c r="N14"/>
  <c r="M14"/>
  <c r="L14"/>
  <c r="K14"/>
  <c r="G14"/>
  <c r="F14"/>
  <c r="G72" i="1"/>
  <c r="E64"/>
  <c r="D64"/>
  <c r="K64"/>
  <c r="J64"/>
  <c r="I64"/>
  <c r="F64"/>
  <c r="P66"/>
  <c r="O66"/>
  <c r="N66"/>
  <c r="H66"/>
  <c r="G66"/>
  <c r="O25" i="2"/>
  <c r="N25"/>
  <c r="M25"/>
  <c r="L25"/>
  <c r="K25"/>
  <c r="G25"/>
  <c r="F25"/>
  <c r="O23"/>
  <c r="N23"/>
  <c r="M23"/>
  <c r="L23"/>
  <c r="K23"/>
  <c r="G23"/>
  <c r="F23"/>
  <c r="O12"/>
  <c r="N12"/>
  <c r="M12"/>
  <c r="L12"/>
  <c r="K12"/>
  <c r="G12"/>
  <c r="F12"/>
  <c r="O8"/>
  <c r="N8"/>
  <c r="M8"/>
  <c r="L8"/>
  <c r="K8"/>
  <c r="G8"/>
  <c r="F8"/>
  <c r="M28" i="1"/>
  <c r="L28"/>
  <c r="M72"/>
  <c r="L72"/>
  <c r="O38" i="2"/>
  <c r="N38"/>
  <c r="M38"/>
  <c r="L38"/>
  <c r="K38"/>
  <c r="G38"/>
  <c r="F38"/>
  <c r="L26"/>
  <c r="D41"/>
  <c r="O31"/>
  <c r="N31"/>
  <c r="M31"/>
  <c r="L31"/>
  <c r="K31"/>
  <c r="G31"/>
  <c r="F31"/>
  <c r="O10"/>
  <c r="N10"/>
  <c r="M10"/>
  <c r="L10"/>
  <c r="K10"/>
  <c r="G10"/>
  <c r="F10"/>
  <c r="K42" i="1"/>
  <c r="J42"/>
  <c r="I42"/>
  <c r="F42"/>
  <c r="E42"/>
  <c r="D42"/>
  <c r="P45"/>
  <c r="O45"/>
  <c r="N45"/>
  <c r="M45"/>
  <c r="L45"/>
  <c r="P65"/>
  <c r="O65"/>
  <c r="Q65" s="1"/>
  <c r="N65"/>
  <c r="H65"/>
  <c r="G65"/>
  <c r="O40" i="2"/>
  <c r="P40" s="1"/>
  <c r="N40"/>
  <c r="M40"/>
  <c r="L40"/>
  <c r="K40"/>
  <c r="G40"/>
  <c r="F40"/>
  <c r="N21"/>
  <c r="G21"/>
  <c r="O15"/>
  <c r="N15"/>
  <c r="M15"/>
  <c r="L15"/>
  <c r="K15"/>
  <c r="G15"/>
  <c r="F15"/>
  <c r="O13"/>
  <c r="O42"/>
  <c r="N42"/>
  <c r="M42"/>
  <c r="L42"/>
  <c r="K42"/>
  <c r="G42"/>
  <c r="F42"/>
  <c r="P73" i="1"/>
  <c r="O73"/>
  <c r="N73"/>
  <c r="H73"/>
  <c r="G73"/>
  <c r="D54"/>
  <c r="L54"/>
  <c r="K54"/>
  <c r="J54"/>
  <c r="F54"/>
  <c r="E54"/>
  <c r="P55"/>
  <c r="O55"/>
  <c r="N55"/>
  <c r="H55"/>
  <c r="G55"/>
  <c r="M37"/>
  <c r="L37"/>
  <c r="M44"/>
  <c r="L44"/>
  <c r="P72"/>
  <c r="O72"/>
  <c r="N72"/>
  <c r="H72"/>
  <c r="P71"/>
  <c r="O71"/>
  <c r="Q71"/>
  <c r="N71"/>
  <c r="H71"/>
  <c r="G71"/>
  <c r="P67"/>
  <c r="O67"/>
  <c r="N67"/>
  <c r="H67"/>
  <c r="G67"/>
  <c r="N26" i="2"/>
  <c r="O30"/>
  <c r="N30"/>
  <c r="M30"/>
  <c r="L30"/>
  <c r="K30"/>
  <c r="G30"/>
  <c r="F30"/>
  <c r="O47"/>
  <c r="N47"/>
  <c r="M47"/>
  <c r="L47"/>
  <c r="K47"/>
  <c r="G47"/>
  <c r="F47"/>
  <c r="O46"/>
  <c r="N46"/>
  <c r="Q46"/>
  <c r="M46"/>
  <c r="L46"/>
  <c r="K46"/>
  <c r="G46"/>
  <c r="F46"/>
  <c r="F44"/>
  <c r="G44"/>
  <c r="K44"/>
  <c r="L44"/>
  <c r="M44"/>
  <c r="N44"/>
  <c r="O44"/>
  <c r="P44" s="1"/>
  <c r="J6"/>
  <c r="O34"/>
  <c r="N34"/>
  <c r="M34"/>
  <c r="L34"/>
  <c r="K34"/>
  <c r="G34"/>
  <c r="F34"/>
  <c r="M37"/>
  <c r="O36"/>
  <c r="N36"/>
  <c r="M36"/>
  <c r="L36"/>
  <c r="K36"/>
  <c r="G36"/>
  <c r="F36"/>
  <c r="O35"/>
  <c r="N35"/>
  <c r="M35"/>
  <c r="L35"/>
  <c r="K35"/>
  <c r="G35"/>
  <c r="F35"/>
  <c r="O20"/>
  <c r="N20"/>
  <c r="M20"/>
  <c r="L20"/>
  <c r="K20"/>
  <c r="G20"/>
  <c r="F20"/>
  <c r="O19"/>
  <c r="N19"/>
  <c r="M19"/>
  <c r="L19"/>
  <c r="K19"/>
  <c r="G19"/>
  <c r="F19"/>
  <c r="O16"/>
  <c r="N16"/>
  <c r="M16"/>
  <c r="L16"/>
  <c r="K16"/>
  <c r="G16"/>
  <c r="F16"/>
  <c r="I6"/>
  <c r="O9"/>
  <c r="N9"/>
  <c r="M9"/>
  <c r="L9"/>
  <c r="K9"/>
  <c r="G9"/>
  <c r="F9"/>
  <c r="E9" i="1"/>
  <c r="O9" s="1"/>
  <c r="E13"/>
  <c r="O13"/>
  <c r="E16"/>
  <c r="O16" s="1"/>
  <c r="E20"/>
  <c r="O20" s="1"/>
  <c r="E28"/>
  <c r="O28" s="1"/>
  <c r="O31"/>
  <c r="E52"/>
  <c r="E51" s="1"/>
  <c r="E50" s="1"/>
  <c r="F9"/>
  <c r="P9" s="1"/>
  <c r="F13"/>
  <c r="G13" s="1"/>
  <c r="F16"/>
  <c r="P16" s="1"/>
  <c r="F20"/>
  <c r="P20" s="1"/>
  <c r="F28"/>
  <c r="H28" s="1"/>
  <c r="P31"/>
  <c r="F36"/>
  <c r="F52"/>
  <c r="F51" s="1"/>
  <c r="P61"/>
  <c r="H30"/>
  <c r="H29"/>
  <c r="G30"/>
  <c r="K25"/>
  <c r="K8" s="1"/>
  <c r="K39"/>
  <c r="P39" s="1"/>
  <c r="K36"/>
  <c r="I39"/>
  <c r="D9"/>
  <c r="N9" s="1"/>
  <c r="D16"/>
  <c r="N16" s="1"/>
  <c r="D28"/>
  <c r="N28" s="1"/>
  <c r="P62"/>
  <c r="O62"/>
  <c r="N62"/>
  <c r="H62"/>
  <c r="G62"/>
  <c r="P54"/>
  <c r="I54"/>
  <c r="N54" s="1"/>
  <c r="K52"/>
  <c r="K51" s="1"/>
  <c r="J52"/>
  <c r="J51" s="1"/>
  <c r="I52"/>
  <c r="I51" s="1"/>
  <c r="I50" s="1"/>
  <c r="D52"/>
  <c r="D51" s="1"/>
  <c r="C60"/>
  <c r="P59"/>
  <c r="O59"/>
  <c r="N59"/>
  <c r="H59"/>
  <c r="G59"/>
  <c r="P58"/>
  <c r="O58"/>
  <c r="R58"/>
  <c r="N58"/>
  <c r="H58"/>
  <c r="G58"/>
  <c r="P57"/>
  <c r="O57"/>
  <c r="N57"/>
  <c r="H57"/>
  <c r="G57"/>
  <c r="P56"/>
  <c r="O56"/>
  <c r="N56"/>
  <c r="H56"/>
  <c r="G56"/>
  <c r="M54"/>
  <c r="M52"/>
  <c r="J36"/>
  <c r="I36"/>
  <c r="I27" s="1"/>
  <c r="P38"/>
  <c r="O38"/>
  <c r="N38"/>
  <c r="M38"/>
  <c r="L38"/>
  <c r="J25"/>
  <c r="J8" s="1"/>
  <c r="I25"/>
  <c r="N25" s="1"/>
  <c r="M26"/>
  <c r="L26"/>
  <c r="P26"/>
  <c r="O26"/>
  <c r="N26"/>
  <c r="C25"/>
  <c r="P74"/>
  <c r="O74"/>
  <c r="N74"/>
  <c r="P70"/>
  <c r="O70"/>
  <c r="N70"/>
  <c r="P69"/>
  <c r="O69"/>
  <c r="N69"/>
  <c r="P68"/>
  <c r="O68"/>
  <c r="N68"/>
  <c r="P53"/>
  <c r="O53"/>
  <c r="N53"/>
  <c r="P48"/>
  <c r="Q48" s="1"/>
  <c r="O48"/>
  <c r="N48"/>
  <c r="P47"/>
  <c r="O47"/>
  <c r="N47"/>
  <c r="P44"/>
  <c r="O44"/>
  <c r="N44"/>
  <c r="P43"/>
  <c r="O43"/>
  <c r="N43"/>
  <c r="P41"/>
  <c r="O41"/>
  <c r="N41"/>
  <c r="P40"/>
  <c r="O40"/>
  <c r="R40" s="1"/>
  <c r="N40"/>
  <c r="P37"/>
  <c r="Q37" s="1"/>
  <c r="O37"/>
  <c r="N37"/>
  <c r="P34"/>
  <c r="O34"/>
  <c r="N34"/>
  <c r="P33"/>
  <c r="R33" s="1"/>
  <c r="O33"/>
  <c r="N33"/>
  <c r="P32"/>
  <c r="O32"/>
  <c r="R32" s="1"/>
  <c r="N32"/>
  <c r="P30"/>
  <c r="R30" s="1"/>
  <c r="O30"/>
  <c r="N30"/>
  <c r="P29"/>
  <c r="O29"/>
  <c r="N29"/>
  <c r="P24"/>
  <c r="O24"/>
  <c r="N24"/>
  <c r="P23"/>
  <c r="O23"/>
  <c r="N23"/>
  <c r="P22"/>
  <c r="O22"/>
  <c r="N22"/>
  <c r="P21"/>
  <c r="O21"/>
  <c r="N21"/>
  <c r="P19"/>
  <c r="O19"/>
  <c r="N19"/>
  <c r="P18"/>
  <c r="O18"/>
  <c r="N18"/>
  <c r="P17"/>
  <c r="O17"/>
  <c r="N17"/>
  <c r="P15"/>
  <c r="O15"/>
  <c r="N15"/>
  <c r="P14"/>
  <c r="O14"/>
  <c r="N14"/>
  <c r="P11"/>
  <c r="O11"/>
  <c r="N11"/>
  <c r="P10"/>
  <c r="O10"/>
  <c r="N10"/>
  <c r="H43"/>
  <c r="G43"/>
  <c r="N31"/>
  <c r="P13"/>
  <c r="R13" s="1"/>
  <c r="D13"/>
  <c r="D20"/>
  <c r="N20" s="1"/>
  <c r="H24"/>
  <c r="H23"/>
  <c r="H22"/>
  <c r="H21"/>
  <c r="H19"/>
  <c r="G24"/>
  <c r="G23"/>
  <c r="G22"/>
  <c r="G21"/>
  <c r="G19"/>
  <c r="C20"/>
  <c r="H15"/>
  <c r="G15"/>
  <c r="H14"/>
  <c r="G14"/>
  <c r="H18"/>
  <c r="G18"/>
  <c r="H17"/>
  <c r="G17"/>
  <c r="C16"/>
  <c r="C13" s="1"/>
  <c r="M43"/>
  <c r="H69"/>
  <c r="G69"/>
  <c r="N32" i="2"/>
  <c r="F7"/>
  <c r="G7"/>
  <c r="K7"/>
  <c r="L7"/>
  <c r="M7"/>
  <c r="N7"/>
  <c r="O7"/>
  <c r="F11"/>
  <c r="G11"/>
  <c r="K11"/>
  <c r="L11"/>
  <c r="M11"/>
  <c r="N11"/>
  <c r="O11"/>
  <c r="F22"/>
  <c r="G22"/>
  <c r="K22"/>
  <c r="L22"/>
  <c r="M22"/>
  <c r="N22"/>
  <c r="O22"/>
  <c r="F27"/>
  <c r="G27"/>
  <c r="K27"/>
  <c r="L27"/>
  <c r="M27"/>
  <c r="N27"/>
  <c r="O27"/>
  <c r="F28"/>
  <c r="G28"/>
  <c r="K28"/>
  <c r="L28"/>
  <c r="M28"/>
  <c r="N28"/>
  <c r="O28"/>
  <c r="F29"/>
  <c r="G29"/>
  <c r="K29"/>
  <c r="L29"/>
  <c r="M29"/>
  <c r="N29"/>
  <c r="O29"/>
  <c r="F33"/>
  <c r="G33"/>
  <c r="K33"/>
  <c r="L33"/>
  <c r="M33"/>
  <c r="N33"/>
  <c r="O33"/>
  <c r="F39"/>
  <c r="G39"/>
  <c r="K39"/>
  <c r="L39"/>
  <c r="M39"/>
  <c r="N39"/>
  <c r="O39"/>
  <c r="F45"/>
  <c r="G45"/>
  <c r="K45"/>
  <c r="L45"/>
  <c r="M45"/>
  <c r="N45"/>
  <c r="O45"/>
  <c r="K48"/>
  <c r="L48"/>
  <c r="M48"/>
  <c r="N48"/>
  <c r="D36" i="1"/>
  <c r="E36"/>
  <c r="P36"/>
  <c r="F46"/>
  <c r="I46"/>
  <c r="J39"/>
  <c r="J27" s="1"/>
  <c r="J46"/>
  <c r="K46"/>
  <c r="C9"/>
  <c r="G10"/>
  <c r="H10"/>
  <c r="G11"/>
  <c r="H11"/>
  <c r="C32"/>
  <c r="C31" s="1"/>
  <c r="C36"/>
  <c r="C27" s="1"/>
  <c r="G29"/>
  <c r="G33"/>
  <c r="H33"/>
  <c r="G34"/>
  <c r="H34"/>
  <c r="G37"/>
  <c r="H37"/>
  <c r="L40"/>
  <c r="M40"/>
  <c r="L41"/>
  <c r="M41"/>
  <c r="C42"/>
  <c r="L43"/>
  <c r="C46"/>
  <c r="D46"/>
  <c r="N46"/>
  <c r="E46"/>
  <c r="G46"/>
  <c r="L47"/>
  <c r="M47"/>
  <c r="L48"/>
  <c r="M48"/>
  <c r="C50"/>
  <c r="G53"/>
  <c r="H53"/>
  <c r="G68"/>
  <c r="H68"/>
  <c r="G70"/>
  <c r="H70"/>
  <c r="G74"/>
  <c r="H74"/>
  <c r="R17"/>
  <c r="Q38"/>
  <c r="G42"/>
  <c r="Q47"/>
  <c r="R48"/>
  <c r="N42"/>
  <c r="O42"/>
  <c r="Q43"/>
  <c r="R44"/>
  <c r="Q69"/>
  <c r="R38"/>
  <c r="N36"/>
  <c r="Q40"/>
  <c r="R43"/>
  <c r="Q44"/>
  <c r="O46"/>
  <c r="R47"/>
  <c r="R69"/>
  <c r="P42"/>
  <c r="R42" s="1"/>
  <c r="H42"/>
  <c r="H36"/>
  <c r="G32"/>
  <c r="G36"/>
  <c r="H32"/>
  <c r="L37" i="2"/>
  <c r="Q47"/>
  <c r="P46"/>
  <c r="O18"/>
  <c r="G18"/>
  <c r="N18"/>
  <c r="K21"/>
  <c r="K37"/>
  <c r="L21"/>
  <c r="Q45"/>
  <c r="F6"/>
  <c r="M18"/>
  <c r="F32"/>
  <c r="N6"/>
  <c r="G37"/>
  <c r="O32"/>
  <c r="G32"/>
  <c r="M21"/>
  <c r="M6"/>
  <c r="G6"/>
  <c r="P11"/>
  <c r="L36" i="1"/>
  <c r="O54"/>
  <c r="H13"/>
  <c r="L52"/>
  <c r="R59"/>
  <c r="G61"/>
  <c r="N52"/>
  <c r="Q59"/>
  <c r="Q58"/>
  <c r="Q56"/>
  <c r="N13"/>
  <c r="O36"/>
  <c r="G26" i="2"/>
  <c r="Q41" i="1"/>
  <c r="R56"/>
  <c r="Q55"/>
  <c r="R55"/>
  <c r="R53"/>
  <c r="Q44" i="2"/>
  <c r="R74" i="1"/>
  <c r="R71"/>
  <c r="Q70"/>
  <c r="M32" i="2"/>
  <c r="M46" i="1"/>
  <c r="M64"/>
  <c r="P10" i="2"/>
  <c r="R67" i="1"/>
  <c r="Q74"/>
  <c r="R73"/>
  <c r="Q67"/>
  <c r="N37" i="2"/>
  <c r="L32"/>
  <c r="O6"/>
  <c r="F26"/>
  <c r="Q27"/>
  <c r="Q38"/>
  <c r="P30"/>
  <c r="Q40"/>
  <c r="L18"/>
  <c r="F21"/>
  <c r="O21"/>
  <c r="Q21" s="1"/>
  <c r="P27"/>
  <c r="F37"/>
  <c r="F18"/>
  <c r="K32"/>
  <c r="K18"/>
  <c r="P8"/>
  <c r="Q25"/>
  <c r="F48"/>
  <c r="O48"/>
  <c r="Q48" s="1"/>
  <c r="G48"/>
  <c r="O37"/>
  <c r="M26"/>
  <c r="P47"/>
  <c r="Q15" i="1"/>
  <c r="R65"/>
  <c r="K13" i="2"/>
  <c r="L13"/>
  <c r="E41"/>
  <c r="E43" s="1"/>
  <c r="I41"/>
  <c r="I43" s="1"/>
  <c r="I49" s="1"/>
  <c r="N13"/>
  <c r="H41"/>
  <c r="H43" s="1"/>
  <c r="M13"/>
  <c r="R72" i="1"/>
  <c r="Q73"/>
  <c r="P64"/>
  <c r="L64"/>
  <c r="G64"/>
  <c r="H64"/>
  <c r="O64"/>
  <c r="R64" s="1"/>
  <c r="Q53"/>
  <c r="O52"/>
  <c r="N39"/>
  <c r="R37"/>
  <c r="H31"/>
  <c r="G31"/>
  <c r="E27"/>
  <c r="P25"/>
  <c r="I8"/>
  <c r="Q14"/>
  <c r="G9"/>
  <c r="Q64"/>
  <c r="R45" l="1"/>
  <c r="R11"/>
  <c r="R14"/>
  <c r="Q23"/>
  <c r="Q10" i="2"/>
  <c r="Q45" i="1"/>
  <c r="M42"/>
  <c r="Q32"/>
  <c r="P28"/>
  <c r="Q28" s="1"/>
  <c r="F27"/>
  <c r="G28"/>
  <c r="R68"/>
  <c r="R62"/>
  <c r="N64"/>
  <c r="P36" i="2"/>
  <c r="Q28"/>
  <c r="P24"/>
  <c r="P21"/>
  <c r="R36" i="1"/>
  <c r="R19"/>
  <c r="Q21"/>
  <c r="R22"/>
  <c r="R29"/>
  <c r="Q30"/>
  <c r="R70"/>
  <c r="M36"/>
  <c r="P45" i="2"/>
  <c r="P22"/>
  <c r="Q62" i="1"/>
  <c r="K27"/>
  <c r="L27" s="1"/>
  <c r="M25"/>
  <c r="Q26"/>
  <c r="R34"/>
  <c r="D27"/>
  <c r="N27" s="1"/>
  <c r="R24"/>
  <c r="Q22"/>
  <c r="H20"/>
  <c r="Q19"/>
  <c r="R10"/>
  <c r="P25" i="2"/>
  <c r="Q19"/>
  <c r="P42"/>
  <c r="Q37"/>
  <c r="P38"/>
  <c r="Q30"/>
  <c r="Q23"/>
  <c r="P20"/>
  <c r="Q12"/>
  <c r="Q72" i="1"/>
  <c r="Q66"/>
  <c r="R28"/>
  <c r="P48" i="2"/>
  <c r="L46" i="1"/>
  <c r="P33" i="2"/>
  <c r="Q29"/>
  <c r="P32"/>
  <c r="R15" i="1"/>
  <c r="R18"/>
  <c r="R54"/>
  <c r="R20"/>
  <c r="Q14" i="2"/>
  <c r="Q24"/>
  <c r="Q63" i="1"/>
  <c r="C8"/>
  <c r="R41"/>
  <c r="R26"/>
  <c r="I49"/>
  <c r="I60" s="1"/>
  <c r="I75" s="1"/>
  <c r="R57"/>
  <c r="Q9" i="2"/>
  <c r="P35"/>
  <c r="G54" i="1"/>
  <c r="N61"/>
  <c r="K6" i="2"/>
  <c r="Q42"/>
  <c r="Q36"/>
  <c r="Q32"/>
  <c r="Q33"/>
  <c r="P28"/>
  <c r="P23"/>
  <c r="Q20"/>
  <c r="Q18"/>
  <c r="P6"/>
  <c r="Q8"/>
  <c r="Q7"/>
  <c r="Q39"/>
  <c r="L6"/>
  <c r="P12"/>
  <c r="P37"/>
  <c r="P18"/>
  <c r="P13"/>
  <c r="P14"/>
  <c r="P9"/>
  <c r="Q6"/>
  <c r="P7"/>
  <c r="P39"/>
  <c r="P29"/>
  <c r="Q11"/>
  <c r="P16"/>
  <c r="P19"/>
  <c r="Q34"/>
  <c r="P15"/>
  <c r="P31"/>
  <c r="Q13"/>
  <c r="Q35"/>
  <c r="Q15"/>
  <c r="Q16"/>
  <c r="Q22"/>
  <c r="P34"/>
  <c r="E49"/>
  <c r="N41"/>
  <c r="G41"/>
  <c r="D43"/>
  <c r="D49" s="1"/>
  <c r="N49" s="1"/>
  <c r="F41"/>
  <c r="J41"/>
  <c r="K26"/>
  <c r="O26"/>
  <c r="Q31"/>
  <c r="H49"/>
  <c r="M49" s="1"/>
  <c r="M43"/>
  <c r="M41"/>
  <c r="Q36" i="1"/>
  <c r="Q68"/>
  <c r="R66"/>
  <c r="H61"/>
  <c r="Q54"/>
  <c r="H54"/>
  <c r="Q57"/>
  <c r="P52"/>
  <c r="R52" s="1"/>
  <c r="G52"/>
  <c r="Q52"/>
  <c r="H52"/>
  <c r="Q13"/>
  <c r="D8"/>
  <c r="N8" s="1"/>
  <c r="P46"/>
  <c r="R46" s="1"/>
  <c r="L42"/>
  <c r="Q42"/>
  <c r="L39"/>
  <c r="O39"/>
  <c r="M39"/>
  <c r="Q31"/>
  <c r="Q34"/>
  <c r="Q33"/>
  <c r="R31"/>
  <c r="G27"/>
  <c r="L25"/>
  <c r="O25"/>
  <c r="Q24"/>
  <c r="R23"/>
  <c r="Q20"/>
  <c r="R21"/>
  <c r="G20"/>
  <c r="E8"/>
  <c r="O8" s="1"/>
  <c r="Q18"/>
  <c r="G16"/>
  <c r="Q17"/>
  <c r="R16"/>
  <c r="Q16"/>
  <c r="H16"/>
  <c r="Q11"/>
  <c r="H9"/>
  <c r="F8"/>
  <c r="P8" s="1"/>
  <c r="E49"/>
  <c r="E60" s="1"/>
  <c r="E75" s="1"/>
  <c r="Q29"/>
  <c r="L61"/>
  <c r="R63"/>
  <c r="O27"/>
  <c r="Q46"/>
  <c r="D50"/>
  <c r="N50" s="1"/>
  <c r="N51"/>
  <c r="K50"/>
  <c r="M51"/>
  <c r="L51"/>
  <c r="L8"/>
  <c r="M8"/>
  <c r="Q61"/>
  <c r="R61"/>
  <c r="R9"/>
  <c r="Q9"/>
  <c r="J49"/>
  <c r="J50"/>
  <c r="O50" s="1"/>
  <c r="O51"/>
  <c r="F50"/>
  <c r="P51"/>
  <c r="H51"/>
  <c r="G51"/>
  <c r="C49"/>
  <c r="C75" s="1"/>
  <c r="D49"/>
  <c r="Q10"/>
  <c r="P27" l="1"/>
  <c r="Q27" s="1"/>
  <c r="H27"/>
  <c r="K49"/>
  <c r="M49" s="1"/>
  <c r="M27"/>
  <c r="N43" i="2"/>
  <c r="G49"/>
  <c r="P26"/>
  <c r="Q26"/>
  <c r="J43"/>
  <c r="L41"/>
  <c r="K41"/>
  <c r="O41"/>
  <c r="G43"/>
  <c r="D50"/>
  <c r="H50"/>
  <c r="F43"/>
  <c r="F49"/>
  <c r="R39" i="1"/>
  <c r="Q39"/>
  <c r="R25"/>
  <c r="Q25"/>
  <c r="H8"/>
  <c r="F49"/>
  <c r="F60" s="1"/>
  <c r="G8"/>
  <c r="D60"/>
  <c r="N49"/>
  <c r="P50"/>
  <c r="H50"/>
  <c r="G50"/>
  <c r="J60"/>
  <c r="O49"/>
  <c r="M50"/>
  <c r="L50"/>
  <c r="R8"/>
  <c r="Q8"/>
  <c r="Q51"/>
  <c r="R51"/>
  <c r="H49" l="1"/>
  <c r="R27"/>
  <c r="L49"/>
  <c r="K60"/>
  <c r="M60" s="1"/>
  <c r="P41" i="2"/>
  <c r="Q41"/>
  <c r="J49"/>
  <c r="L43"/>
  <c r="K43"/>
  <c r="O43"/>
  <c r="P49" i="1"/>
  <c r="Q49" s="1"/>
  <c r="G49"/>
  <c r="R49"/>
  <c r="K75"/>
  <c r="J75"/>
  <c r="O60"/>
  <c r="F75"/>
  <c r="H60"/>
  <c r="G60"/>
  <c r="R50"/>
  <c r="Q50"/>
  <c r="N60"/>
  <c r="D75"/>
  <c r="L60" l="1"/>
  <c r="P60"/>
  <c r="R60" s="1"/>
  <c r="Q43" i="2"/>
  <c r="P43"/>
  <c r="K49"/>
  <c r="L49"/>
  <c r="O49"/>
  <c r="N75" i="1"/>
  <c r="C50" i="2"/>
  <c r="M50" s="1"/>
  <c r="E50"/>
  <c r="P75" i="1"/>
  <c r="H75"/>
  <c r="G75"/>
  <c r="J50" i="2"/>
  <c r="L75" i="1"/>
  <c r="M75"/>
  <c r="I50" i="2"/>
  <c r="O75" i="1"/>
  <c r="Q60" l="1"/>
  <c r="Q49" i="2"/>
  <c r="P49"/>
  <c r="K50"/>
  <c r="O50"/>
  <c r="F50"/>
  <c r="G50"/>
  <c r="L50"/>
  <c r="N50"/>
  <c r="R75" i="1"/>
  <c r="Q75"/>
  <c r="P50" i="2" l="1"/>
</calcChain>
</file>

<file path=xl/sharedStrings.xml><?xml version="1.0" encoding="utf-8"?>
<sst xmlns="http://schemas.openxmlformats.org/spreadsheetml/2006/main" count="239" uniqueCount="194">
  <si>
    <t xml:space="preserve">Дані </t>
  </si>
  <si>
    <t xml:space="preserve"> I. Доходи </t>
  </si>
  <si>
    <t>тис.грн.</t>
  </si>
  <si>
    <t>Код бюджетної класифікації</t>
  </si>
  <si>
    <t>Найменування доходів</t>
  </si>
  <si>
    <t>Загальний фонд</t>
  </si>
  <si>
    <t>Спеціальний фонд</t>
  </si>
  <si>
    <t>Разом</t>
  </si>
  <si>
    <t>Уточнений план на 2002 рік</t>
  </si>
  <si>
    <t>Надійшло з початку року</t>
  </si>
  <si>
    <t>Відхилення (+;-)</t>
  </si>
  <si>
    <t>Процент виконання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</si>
  <si>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</si>
  <si>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</si>
  <si>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</si>
  <si>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</si>
  <si>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</si>
  <si>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</si>
  <si>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</si>
  <si>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</si>
  <si>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</si>
  <si>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</si>
  <si>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</si>
  <si>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</si>
  <si>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</si>
  <si>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</si>
  <si>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</si>
  <si>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Податкові надходження</t>
  </si>
  <si>
    <t>Податок та збір на доходи фізичних осіб</t>
  </si>
  <si>
    <t>Податок на прибуток підприємств</t>
  </si>
  <si>
    <t>Податок з власників транспортних засобів та інших самохідних машин і механізмів</t>
  </si>
  <si>
    <t>Неподаткові надходження</t>
  </si>
  <si>
    <t>Надходження від орендної плати за користування цілісними майновим комплексом та іншим державним майном</t>
  </si>
  <si>
    <t>Інші надходження</t>
  </si>
  <si>
    <t xml:space="preserve"> Власні надходження бюджетних установ і організацій</t>
  </si>
  <si>
    <t>Надходження від плати за послуги, що надаються бюджетними установами згідно із законодавством</t>
  </si>
  <si>
    <t>Ін.джерела власних надходжень бюдж.установ</t>
  </si>
  <si>
    <t>Доходи від операцій з капіталом</t>
  </si>
  <si>
    <t>Надходження від продажу основного капіталу</t>
  </si>
  <si>
    <t>Державні цільові фонди</t>
  </si>
  <si>
    <t>Збір за забруднення навколишнього природного середовища до Фонду охорони навколишнього природного середовища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</si>
  <si>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 виконавчої влади  </t>
  </si>
  <si>
    <t>Офіційні трансферти</t>
  </si>
  <si>
    <t>Базова дотація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</si>
  <si>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</si>
  <si>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</si>
  <si>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</si>
  <si>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2  Видатки (загальний та спеціальний фонд)</t>
  </si>
  <si>
    <t>Найменування видатків</t>
  </si>
  <si>
    <t>Виконано  з початку року</t>
  </si>
  <si>
    <t>0100</t>
  </si>
  <si>
    <t>Державне управління</t>
  </si>
  <si>
    <t>Організаційне, інформаційно-аналічне та матеріально-технічне забезпечення діяльності обласної ради, районної ради, районної у місті ради (у разі її створення), міської, селищиної, сільської рад та їх виконавчих комітетів</t>
  </si>
  <si>
    <t>1000</t>
  </si>
  <si>
    <t>Освіта</t>
  </si>
  <si>
    <t>3000</t>
  </si>
  <si>
    <t xml:space="preserve"> Соціальний захист та соціальне забезпечення</t>
  </si>
  <si>
    <t>3240</t>
  </si>
  <si>
    <t>4000</t>
  </si>
  <si>
    <t>5000</t>
  </si>
  <si>
    <t>Фізична культура і спорт</t>
  </si>
  <si>
    <t>6000</t>
  </si>
  <si>
    <t>Житлово-комунальне господарство</t>
  </si>
  <si>
    <t>7000</t>
  </si>
  <si>
    <t>8000</t>
  </si>
  <si>
    <t>Усього видатків без урахування міжбюджетних трасфертів</t>
  </si>
  <si>
    <t>Дефіцит (-) / профіцит (+)</t>
  </si>
  <si>
    <t>7400</t>
  </si>
  <si>
    <t>Податки на доходи, податки на прибуток, податки на збільшення ринкової вартості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</si>
  <si>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</si>
  <si>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</si>
  <si>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користування надрами</t>
  </si>
  <si>
    <t>Внутрішні податки га товари та послуги</t>
  </si>
  <si>
    <t>Акцизний податок з вироблених в Україні підакцизних товарів (продукції)</t>
  </si>
  <si>
    <t>Акцизний податок з ввезення на митну територію України підакцизних товарів (продукції)</t>
  </si>
  <si>
    <t xml:space="preserve">Акцизний податок з реалізації суб"єктами господарювання роздрібної торгівлі підакцизних товарів </t>
  </si>
  <si>
    <t>Місцеві податки</t>
  </si>
  <si>
    <t>Податок на майно</t>
  </si>
  <si>
    <t xml:space="preserve">Збір за місця для паркування транспортних засобів </t>
  </si>
  <si>
    <t>Туристичний збір</t>
  </si>
  <si>
    <t>Єдиний податок</t>
  </si>
  <si>
    <t xml:space="preserve"> Доходи від власності та підприємницької діяльності</t>
  </si>
  <si>
    <t>Частина чистого прибутку (доходу) державних унітарних підприємств та їх об'єднань, що вилучається до відповідного бюджету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</si>
  <si>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</si>
  <si>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</si>
  <si>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Державне мито</t>
  </si>
  <si>
    <t>Інші неподаткові надходження</t>
  </si>
  <si>
    <t>Інші податки та збори</t>
  </si>
  <si>
    <t>Екологічний податок</t>
  </si>
  <si>
    <t>Надходження коштів пайової участі у розвитку</t>
  </si>
  <si>
    <t>Усього доходів без урахування міжбюджетних трансфертів</t>
  </si>
  <si>
    <t>Від органів державного управління</t>
  </si>
  <si>
    <t>Дотації з державного бюджету місцевим бюджетам</t>
  </si>
  <si>
    <t>Субвенції з державного бюджету місцевим бюджетам</t>
  </si>
  <si>
    <t>Субвенція з державного бюджету місцевим бюджетам на формування інфраструктури об"єднаних територіальних громад</t>
  </si>
  <si>
    <t>Усього доходів з урахуванням  міжбюджетних трансфертів з державного бюджету</t>
  </si>
  <si>
    <t>Дотації з місцевого бюджету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</si>
  <si>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здоров"я за рахунок відповідної додаткової дотації з державного бюджету</t>
  </si>
  <si>
    <t>Субвенції з місцевого бюджету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</si>
  <si>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</si>
  <si>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</si>
  <si>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здоров"я за рахунок коштів медичної субвенції</t>
  </si>
  <si>
    <t xml:space="preserve">Усього </t>
  </si>
  <si>
    <t>0150</t>
  </si>
  <si>
    <t>0180</t>
  </si>
  <si>
    <t>Інша діяльність у сфері державного управління</t>
  </si>
  <si>
    <t>Інші заклади та заходи</t>
  </si>
  <si>
    <t>3242</t>
  </si>
  <si>
    <t>Інші заходи у сфері соціального захисту і соціального забезпечення</t>
  </si>
  <si>
    <t>Культура і мистецтво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</si>
  <si>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</si>
  <si>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</si>
  <si>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6030</t>
  </si>
  <si>
    <t>Організація благоустрою населених пунктів</t>
  </si>
  <si>
    <t>Економічна діяльність</t>
  </si>
  <si>
    <t>7100</t>
  </si>
  <si>
    <t>Сільське, лісове, рибне господарство та мислиство</t>
  </si>
  <si>
    <t>Транспорт та транспортна інфраструктура, дорожнє господарство</t>
  </si>
  <si>
    <t>7600</t>
  </si>
  <si>
    <t>Інші програми та заходи, пов"язані з економічною діяльністю</t>
  </si>
  <si>
    <t xml:space="preserve">Інша діяльність </t>
  </si>
  <si>
    <t>8300</t>
  </si>
  <si>
    <t xml:space="preserve">Охорона навколишнього природного середовища </t>
  </si>
  <si>
    <t>7300</t>
  </si>
  <si>
    <t>Будівництво та регіональний розвиток</t>
  </si>
  <si>
    <t>900201</t>
  </si>
  <si>
    <t>900202</t>
  </si>
  <si>
    <t>Усього видатків з трансфертами, що передаються до державного бюджету</t>
  </si>
  <si>
    <t>9130</t>
  </si>
  <si>
    <t>Дотація з місцевого бюджету на здійснення переданих з державного бюджету видатків з утримання закладів освіти та охорони здоров2я за рахунок відповідної додаткової дотації з державного бюджету</t>
  </si>
  <si>
    <t>9310</t>
  </si>
  <si>
    <t>Субвенція з місцевого бюджету на здійснення переданих видатків у сфері освіти за рахунок коштів освітньої субвенції</t>
  </si>
  <si>
    <t>9330</t>
  </si>
  <si>
    <t>9410</t>
  </si>
  <si>
    <t>9770</t>
  </si>
  <si>
    <t>Інші субвенції з місцевого бюджету</t>
  </si>
  <si>
    <t>900203</t>
  </si>
  <si>
    <t>Усього</t>
  </si>
  <si>
    <t>6040</t>
  </si>
  <si>
    <t>Заходи, пов"язані з поліпшенням питної води</t>
  </si>
  <si>
    <t xml:space="preserve">Субвенція з місцевого бюджету за рахунок залишку коштів освітньої субвенції, що утворився на початок бюджетного періоду </t>
  </si>
  <si>
    <t>Субвенція з місцевого бюджету на виконання інвестиційних проектів</t>
  </si>
  <si>
    <t>Кошти від продажу землі</t>
  </si>
  <si>
    <t>Субвенція з державного бюджету місцевим бюджетам на створення та ремонт існуючих спортивних комплексів при загальноосвітніх навчальних закладах усіх ступенів</t>
  </si>
  <si>
    <t>9800</t>
  </si>
  <si>
    <t>Субвенція з місцевого бюджету державному бюджету на виконання на виконання програм соціально-економічного розвитку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</si>
  <si>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</si>
  <si>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</si>
  <si>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8700</t>
  </si>
  <si>
    <t>Резервний фонд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</si>
  <si>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</t>
  </si>
  <si>
    <t>Субвенція з місцевого бюджету на проведення виборів депутатів місцевих рад та сільських, селищиних, міських голів, за рахунок відповідної субвенції з державного бюджету</t>
  </si>
  <si>
    <t>Кошти від реалізації безхазяйного майна</t>
  </si>
  <si>
    <t>0191</t>
  </si>
  <si>
    <t>Проведення місцевих виборів</t>
  </si>
  <si>
    <t>5011</t>
  </si>
  <si>
    <t>Проведення навчально-тренувальних зборів і змагань з олімпійських видів спорту</t>
  </si>
  <si>
    <t>6013</t>
  </si>
  <si>
    <t>Забезпечення діяльності водопровідно-каналізаційного господарства</t>
  </si>
  <si>
    <t>6083</t>
  </si>
  <si>
    <t xml:space="preserve">Проекні,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 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</si>
  <si>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</si>
  <si>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</si>
  <si>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2000</t>
  </si>
  <si>
    <t>Охорона здоров"я</t>
  </si>
  <si>
    <t>5031</t>
  </si>
  <si>
    <t xml:space="preserve">Утримання та навчально-тренувальна робота комунальних дитячо-юнацьких спортивних шкіл </t>
  </si>
  <si>
    <t>5053</t>
  </si>
  <si>
    <t>Фінансова підтримка на утримання місцевих осередків (рад) всеукраїнських організацій фізкультурно-спортивної спрямованості</t>
  </si>
  <si>
    <t>Субвенція з місцевого бюджету на здійснення підтримки окремих закладів та заходів у системі охорони здоров"я за рахунок відповідної субвенції з державного бюджету</t>
  </si>
  <si>
    <t>Субвенція з місцевого бюджету на забезпечення подачею кисню ліжкового фонду закладів охорони здоров"я, які надають стаціонарну медичну допомогу пацієнтам з гострою респіраторною хворобою COVID-19</t>
  </si>
  <si>
    <t>про виконання бюджету Хотинської міської територіальної громади</t>
  </si>
  <si>
    <t>3104</t>
  </si>
  <si>
    <t>Забезпечення соціальними послугами за місцем проживання громадян, які не здатні до самообслуговування у зв"язку з похилим віком, хворобою, інвалідністю</t>
  </si>
  <si>
    <t>3192</t>
  </si>
  <si>
    <t>Надання фінансової підтримки громадським об"єднанням ветеранів і осіб з інвалідністю, діяльність яких має соціальну спрямованість</t>
  </si>
  <si>
    <t>Фінансова підтримка регіональних всеукраїнських об"єднань фізкультурно-спортивної спрямованості для проведення навчально-тренувальної та спортивної роботи</t>
  </si>
  <si>
    <t>5051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</si>
  <si>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за рахунок відповідної дотації з державного бюджету</t>
  </si>
  <si>
    <t>Уточнений план на 2022рік</t>
  </si>
  <si>
    <t>Уточнений план на 2022 рік</t>
  </si>
  <si>
    <t>3230</t>
  </si>
  <si>
    <t>Видатки, повязані з наданням підтримки внутрішньо переміщеним та/або евакуйованим особам у звязку із введенням воєнного стану</t>
  </si>
  <si>
    <t>8200</t>
  </si>
  <si>
    <t>Громадський порядок та безпека</t>
  </si>
  <si>
    <t>Орендна плата за водні об"єкти (їх частини), що надаються в користування на умовах оренди місцевими радами</t>
  </si>
  <si>
    <t>за 2022 рік</t>
  </si>
  <si>
    <t>Зативерджений  план  на 2022 рік</t>
  </si>
  <si>
    <t>Затверджений план на 2022рік</t>
  </si>
  <si>
    <t>Секретар міської ради</t>
  </si>
  <si>
    <t>Сергій ЯКУБА</t>
  </si>
  <si>
    <t xml:space="preserve">до рішення 25-ї сесії міської ради   VIII скликання </t>
  </si>
  <si>
    <t xml:space="preserve">від  28.02.2023 № 465/25/23 </t>
  </si>
  <si>
    <t>Додаток 1</t>
  </si>
</sst>
</file>

<file path=xl/styles.xml><?xml version="1.0" encoding="utf-8"?>
<styleSheet xmlns="http://schemas.openxmlformats.org/spreadsheetml/2006/main">
  <numFmts count="4">
    <numFmt numFmtId="41" formatCode="_-* #,##0_р_._-;\-* #,##0_р_._-;_-* &quot;-&quot;_р_._-;_-@_-"/>
    <numFmt numFmtId="43" formatCode="_-* #,##0.00_р_._-;\-* #,##0.00_р_._-;_-* &quot;-&quot;??_р_._-;_-@_-"/>
    <numFmt numFmtId="164" formatCode="0.0"/>
    <numFmt numFmtId="165" formatCode="#,##0.0"/>
  </numFmts>
  <fonts count="51">
    <font>
      <sz val="10"/>
      <color indexed="8"/>
      <name val="Arial Cyr"/>
      <charset val="204"/>
    </font>
    <font>
      <sz val="10"/>
      <color indexed="8"/>
      <name val="Arial Cyr"/>
      <charset val="204"/>
    </font>
    <font>
      <b/>
      <sz val="12"/>
      <color indexed="8"/>
      <name val="Times New Roman"/>
      <charset val="204"/>
    </font>
    <font>
      <sz val="12"/>
      <color indexed="8"/>
      <name val="Times New Roman Cyr"/>
      <charset val="204"/>
    </font>
    <font>
      <b/>
      <sz val="14"/>
      <color indexed="8"/>
      <name val="Times New Roman"/>
      <charset val="204"/>
    </font>
    <font>
      <sz val="10"/>
      <color indexed="8"/>
      <name val="Times New Roman"/>
      <charset val="204"/>
    </font>
    <font>
      <b/>
      <sz val="16"/>
      <color indexed="8"/>
      <name val="Times New Roman"/>
      <charset val="204"/>
    </font>
    <font>
      <sz val="12"/>
      <color indexed="8"/>
      <name val="Times New Roman"/>
      <charset val="204"/>
    </font>
    <font>
      <b/>
      <sz val="10"/>
      <color indexed="8"/>
      <name val="Times New Roman"/>
      <charset val="204"/>
    </font>
    <font>
      <b/>
      <sz val="11"/>
      <color indexed="8"/>
      <name val="Times New Roman"/>
      <charset val="204"/>
    </font>
    <font>
      <sz val="11"/>
      <color indexed="8"/>
      <name val="Times New Roman"/>
      <charset val="204"/>
    </font>
    <font>
      <b/>
      <i/>
      <sz val="12"/>
      <color indexed="8"/>
      <name val="Times New Roman"/>
      <charset val="204"/>
    </font>
    <font>
      <sz val="9"/>
      <color indexed="8"/>
      <name val="Times New Roman"/>
      <charset val="204"/>
    </font>
    <font>
      <sz val="11"/>
      <color indexed="8"/>
      <name val="Times New Roman Cyr"/>
      <charset val="204"/>
    </font>
    <font>
      <sz val="10"/>
      <color indexed="8"/>
      <name val="Times New Roman Cyr"/>
      <charset val="204"/>
    </font>
    <font>
      <b/>
      <i/>
      <sz val="11"/>
      <color indexed="8"/>
      <name val="Times New Roman"/>
      <charset val="204"/>
    </font>
    <font>
      <b/>
      <sz val="12"/>
      <color indexed="8"/>
      <name val="Arial Cyr"/>
      <charset val="204"/>
    </font>
    <font>
      <b/>
      <sz val="10"/>
      <color indexed="8"/>
      <name val="Arial Cyr"/>
      <charset val="204"/>
    </font>
    <font>
      <b/>
      <i/>
      <sz val="20"/>
      <color indexed="8"/>
      <name val="Times New Roman"/>
      <charset val="204"/>
    </font>
    <font>
      <b/>
      <sz val="18"/>
      <color indexed="8"/>
      <name val="Times New Roman"/>
      <charset val="204"/>
    </font>
    <font>
      <b/>
      <sz val="10"/>
      <color indexed="8"/>
      <name val="Times New Roman Cyr"/>
      <charset val="204"/>
    </font>
    <font>
      <b/>
      <sz val="12"/>
      <color indexed="8"/>
      <name val="Times New Roman Cyr"/>
      <charset val="204"/>
    </font>
    <font>
      <sz val="10"/>
      <color indexed="8"/>
      <name val="Arial Cyr"/>
      <charset val="204"/>
    </font>
    <font>
      <sz val="12"/>
      <color indexed="8"/>
      <name val="Times New Roman Cyr"/>
      <charset val="204"/>
    </font>
    <font>
      <sz val="8"/>
      <name val="Arial Cyr"/>
      <charset val="204"/>
    </font>
    <font>
      <b/>
      <sz val="10"/>
      <color indexed="8"/>
      <name val="Times New Roman"/>
      <family val="1"/>
      <charset val="204"/>
    </font>
    <font>
      <sz val="14"/>
      <color indexed="8"/>
      <name val="Times New Roman"/>
      <charset val="204"/>
    </font>
    <font>
      <sz val="14"/>
      <color indexed="8"/>
      <name val="Times New Roman Cyr"/>
      <charset val="204"/>
    </font>
    <font>
      <sz val="14"/>
      <color indexed="10"/>
      <name val="Times New Roman"/>
      <charset val="204"/>
    </font>
    <font>
      <sz val="14"/>
      <color indexed="10"/>
      <name val="Times New Roman Cyr"/>
      <charset val="204"/>
    </font>
    <font>
      <sz val="14"/>
      <color indexed="8"/>
      <name val="Arial Cyr"/>
      <charset val="204"/>
    </font>
    <font>
      <b/>
      <i/>
      <sz val="14"/>
      <color indexed="8"/>
      <name val="Times New Roman"/>
      <charset val="204"/>
    </font>
    <font>
      <b/>
      <sz val="14"/>
      <name val="Times New Roman"/>
      <charset val="204"/>
    </font>
    <font>
      <sz val="14"/>
      <name val="Arial Cyr"/>
      <charset val="204"/>
    </font>
    <font>
      <b/>
      <sz val="20"/>
      <color indexed="8"/>
      <name val="Times New Roman"/>
      <charset val="204"/>
    </font>
    <font>
      <sz val="10"/>
      <color indexed="8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4"/>
      <color indexed="8"/>
      <name val="Times New Roman Cyr"/>
      <charset val="204"/>
    </font>
    <font>
      <sz val="14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3" fillId="0" borderId="0"/>
    <xf numFmtId="41" fontId="22" fillId="0" borderId="0"/>
    <xf numFmtId="43" fontId="22" fillId="0" borderId="0"/>
  </cellStyleXfs>
  <cellXfs count="156">
    <xf numFmtId="0" fontId="22" fillId="0" borderId="0" xfId="0" applyFont="1"/>
    <xf numFmtId="0" fontId="7" fillId="0" borderId="0" xfId="1" applyFont="1"/>
    <xf numFmtId="0" fontId="6" fillId="0" borderId="0" xfId="1" applyFont="1" applyAlignment="1">
      <alignment horizontal="left" vertical="center"/>
    </xf>
    <xf numFmtId="49" fontId="9" fillId="0" borderId="1" xfId="1" quotePrefix="1" applyNumberFormat="1" applyFont="1" applyBorder="1" applyAlignment="1">
      <alignment horizontal="center" vertical="top" wrapText="1"/>
    </xf>
    <xf numFmtId="49" fontId="9" fillId="2" borderId="1" xfId="1" quotePrefix="1" applyNumberFormat="1" applyFont="1" applyFill="1" applyBorder="1" applyAlignment="1">
      <alignment horizontal="center" vertical="top" wrapText="1"/>
    </xf>
    <xf numFmtId="0" fontId="1" fillId="2" borderId="0" xfId="0" applyFont="1" applyFill="1"/>
    <xf numFmtId="0" fontId="16" fillId="2" borderId="0" xfId="0" applyFont="1" applyFill="1"/>
    <xf numFmtId="0" fontId="17" fillId="2" borderId="0" xfId="0" applyFont="1" applyFill="1"/>
    <xf numFmtId="0" fontId="6" fillId="0" borderId="0" xfId="1" applyFont="1" applyAlignment="1">
      <alignment horizontal="center" wrapText="1"/>
    </xf>
    <xf numFmtId="0" fontId="7" fillId="0" borderId="0" xfId="1" applyFont="1" applyProtection="1">
      <protection locked="0"/>
    </xf>
    <xf numFmtId="0" fontId="2" fillId="0" borderId="0" xfId="0" applyFont="1"/>
    <xf numFmtId="164" fontId="7" fillId="0" borderId="0" xfId="1" applyNumberFormat="1" applyFont="1"/>
    <xf numFmtId="0" fontId="2" fillId="0" borderId="0" xfId="1" applyFont="1" applyAlignment="1">
      <alignment horizontal="centerContinuous"/>
    </xf>
    <xf numFmtId="0" fontId="11" fillId="0" borderId="0" xfId="1" applyFont="1" applyAlignment="1">
      <alignment horizontal="centerContinuous"/>
    </xf>
    <xf numFmtId="0" fontId="8" fillId="0" borderId="1" xfId="1" applyFont="1" applyBorder="1" applyAlignment="1">
      <alignment horizontal="centerContinuous" vertical="center"/>
    </xf>
    <xf numFmtId="0" fontId="8" fillId="0" borderId="1" xfId="0" applyFont="1" applyBorder="1" applyAlignment="1">
      <alignment horizontal="centerContinuous" vertical="center" wrapText="1"/>
    </xf>
    <xf numFmtId="49" fontId="8" fillId="0" borderId="1" xfId="1" applyNumberFormat="1" applyFont="1" applyBorder="1" applyAlignment="1">
      <alignment horizontal="center" vertical="top" wrapText="1"/>
    </xf>
    <xf numFmtId="49" fontId="8" fillId="0" borderId="1" xfId="1" quotePrefix="1" applyNumberFormat="1" applyFont="1" applyBorder="1" applyAlignment="1">
      <alignment horizontal="center" vertical="top" wrapText="1"/>
    </xf>
    <xf numFmtId="49" fontId="8" fillId="0" borderId="1" xfId="1" quotePrefix="1" applyNumberFormat="1" applyFont="1" applyBorder="1" applyAlignment="1">
      <alignment horizontal="center"/>
    </xf>
    <xf numFmtId="0" fontId="2" fillId="0" borderId="1" xfId="1" applyFont="1" applyBorder="1" applyAlignment="1">
      <alignment horizontal="center" wrapText="1"/>
    </xf>
    <xf numFmtId="0" fontId="5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49" fontId="20" fillId="0" borderId="1" xfId="1" quotePrefix="1" applyNumberFormat="1" applyFont="1" applyBorder="1" applyAlignment="1">
      <alignment horizontal="center" vertical="center" wrapText="1"/>
    </xf>
    <xf numFmtId="0" fontId="20" fillId="0" borderId="1" xfId="1" applyFont="1" applyBorder="1" applyAlignment="1">
      <alignment vertical="center" wrapText="1"/>
    </xf>
    <xf numFmtId="164" fontId="20" fillId="0" borderId="1" xfId="1" applyNumberFormat="1" applyFont="1" applyBorder="1"/>
    <xf numFmtId="164" fontId="20" fillId="2" borderId="1" xfId="1" applyNumberFormat="1" applyFont="1" applyFill="1" applyBorder="1"/>
    <xf numFmtId="49" fontId="14" fillId="0" borderId="1" xfId="1" quotePrefix="1" applyNumberFormat="1" applyFont="1" applyBorder="1" applyAlignment="1">
      <alignment horizontal="center" vertical="center" wrapText="1"/>
    </xf>
    <xf numFmtId="0" fontId="14" fillId="0" borderId="1" xfId="1" applyFont="1" applyBorder="1" applyAlignment="1">
      <alignment vertical="center" wrapText="1"/>
    </xf>
    <xf numFmtId="164" fontId="14" fillId="0" borderId="1" xfId="1" applyNumberFormat="1" applyFont="1" applyBorder="1" applyProtection="1">
      <protection locked="0"/>
    </xf>
    <xf numFmtId="164" fontId="14" fillId="2" borderId="1" xfId="1" applyNumberFormat="1" applyFont="1" applyFill="1" applyBorder="1" applyProtection="1">
      <protection locked="0"/>
    </xf>
    <xf numFmtId="0" fontId="14" fillId="0" borderId="1" xfId="0" applyFont="1" applyBorder="1" applyAlignment="1">
      <alignment wrapText="1"/>
    </xf>
    <xf numFmtId="49" fontId="20" fillId="0" borderId="1" xfId="1" applyNumberFormat="1" applyFont="1" applyBorder="1" applyAlignment="1">
      <alignment horizontal="center"/>
    </xf>
    <xf numFmtId="0" fontId="21" fillId="0" borderId="1" xfId="1" applyFont="1" applyBorder="1" applyAlignment="1">
      <alignment horizontal="center" vertical="center" wrapText="1"/>
    </xf>
    <xf numFmtId="164" fontId="20" fillId="2" borderId="1" xfId="1" applyNumberFormat="1" applyFont="1" applyFill="1" applyBorder="1" applyProtection="1">
      <protection locked="0"/>
    </xf>
    <xf numFmtId="0" fontId="14" fillId="0" borderId="1" xfId="1" applyFont="1" applyBorder="1" applyAlignment="1">
      <alignment horizontal="left" vertical="center" wrapText="1"/>
    </xf>
    <xf numFmtId="49" fontId="20" fillId="2" borderId="1" xfId="1" applyNumberFormat="1" applyFont="1" applyFill="1" applyBorder="1" applyAlignment="1">
      <alignment horizontal="center"/>
    </xf>
    <xf numFmtId="0" fontId="20" fillId="0" borderId="1" xfId="1" applyFont="1" applyBorder="1" applyAlignment="1">
      <alignment horizontal="center" vertical="center" wrapText="1"/>
    </xf>
    <xf numFmtId="164" fontId="5" fillId="0" borderId="1" xfId="1" applyNumberFormat="1" applyFont="1" applyBorder="1"/>
    <xf numFmtId="164" fontId="20" fillId="0" borderId="1" xfId="1" applyNumberFormat="1" applyFont="1" applyBorder="1" applyProtection="1">
      <protection locked="0"/>
    </xf>
    <xf numFmtId="164" fontId="14" fillId="0" borderId="1" xfId="1" applyNumberFormat="1" applyFont="1" applyBorder="1"/>
    <xf numFmtId="49" fontId="14" fillId="0" borderId="1" xfId="1" applyNumberFormat="1" applyFont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left" vertical="center" wrapText="1"/>
    </xf>
    <xf numFmtId="164" fontId="5" fillId="3" borderId="1" xfId="1" applyNumberFormat="1" applyFont="1" applyFill="1" applyBorder="1" applyProtection="1">
      <protection locked="0"/>
    </xf>
    <xf numFmtId="164" fontId="14" fillId="3" borderId="1" xfId="1" applyNumberFormat="1" applyFont="1" applyFill="1" applyBorder="1" applyProtection="1">
      <protection locked="0"/>
    </xf>
    <xf numFmtId="49" fontId="14" fillId="0" borderId="1" xfId="1" applyNumberFormat="1" applyFont="1" applyBorder="1" applyAlignment="1">
      <alignment horizontal="center"/>
    </xf>
    <xf numFmtId="164" fontId="25" fillId="0" borderId="1" xfId="1" applyNumberFormat="1" applyFont="1" applyBorder="1"/>
    <xf numFmtId="49" fontId="20" fillId="0" borderId="1" xfId="1" applyNumberFormat="1" applyFont="1" applyBorder="1" applyAlignment="1">
      <alignment horizontal="center" vertical="center" wrapText="1"/>
    </xf>
    <xf numFmtId="165" fontId="26" fillId="3" borderId="1" xfId="1" applyNumberFormat="1" applyFont="1" applyFill="1" applyBorder="1"/>
    <xf numFmtId="0" fontId="6" fillId="0" borderId="1" xfId="1" applyFont="1" applyBorder="1" applyAlignment="1">
      <alignment horizontal="centerContinuous" vertical="center"/>
    </xf>
    <xf numFmtId="0" fontId="5" fillId="0" borderId="1" xfId="1" applyFont="1" applyBorder="1" applyAlignment="1">
      <alignment horizontal="centerContinuous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Continuous" vertical="center" wrapText="1"/>
    </xf>
    <xf numFmtId="49" fontId="9" fillId="0" borderId="1" xfId="1" applyNumberFormat="1" applyFont="1" applyBorder="1" applyAlignment="1">
      <alignment horizontal="center" vertical="top" wrapText="1"/>
    </xf>
    <xf numFmtId="0" fontId="9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164" fontId="5" fillId="3" borderId="1" xfId="1" applyNumberFormat="1" applyFont="1" applyFill="1" applyBorder="1"/>
    <xf numFmtId="0" fontId="9" fillId="3" borderId="1" xfId="1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vertical="center" wrapText="1"/>
    </xf>
    <xf numFmtId="0" fontId="2" fillId="3" borderId="1" xfId="1" applyFont="1" applyFill="1" applyBorder="1" applyAlignment="1">
      <alignment horizontal="center" vertical="center"/>
    </xf>
    <xf numFmtId="164" fontId="2" fillId="3" borderId="1" xfId="1" applyNumberFormat="1" applyFont="1" applyFill="1" applyBorder="1"/>
    <xf numFmtId="165" fontId="4" fillId="3" borderId="1" xfId="1" applyNumberFormat="1" applyFont="1" applyFill="1" applyBorder="1"/>
    <xf numFmtId="0" fontId="10" fillId="3" borderId="1" xfId="1" applyFont="1" applyFill="1" applyBorder="1" applyAlignment="1">
      <alignment horizontal="center" vertical="center"/>
    </xf>
    <xf numFmtId="165" fontId="27" fillId="3" borderId="1" xfId="1" applyNumberFormat="1" applyFont="1" applyFill="1" applyBorder="1"/>
    <xf numFmtId="165" fontId="26" fillId="3" borderId="1" xfId="1" applyNumberFormat="1" applyFont="1" applyFill="1" applyBorder="1" applyProtection="1">
      <protection locked="0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vertical="center" wrapText="1"/>
    </xf>
    <xf numFmtId="0" fontId="36" fillId="3" borderId="1" xfId="1" applyFont="1" applyFill="1" applyBorder="1" applyAlignment="1">
      <alignment horizontal="left" vertical="center" wrapText="1"/>
    </xf>
    <xf numFmtId="0" fontId="36" fillId="3" borderId="1" xfId="1" applyFont="1" applyFill="1" applyBorder="1" applyAlignment="1">
      <alignment vertical="center" wrapText="1"/>
    </xf>
    <xf numFmtId="0" fontId="13" fillId="3" borderId="1" xfId="1" applyFont="1" applyFill="1" applyBorder="1" applyAlignment="1">
      <alignment horizontal="center" vertical="center"/>
    </xf>
    <xf numFmtId="165" fontId="29" fillId="3" borderId="1" xfId="1" applyNumberFormat="1" applyFont="1" applyFill="1" applyBorder="1"/>
    <xf numFmtId="0" fontId="15" fillId="3" borderId="1" xfId="1" applyFont="1" applyFill="1" applyBorder="1" applyAlignment="1">
      <alignment vertical="center" wrapText="1"/>
    </xf>
    <xf numFmtId="165" fontId="28" fillId="3" borderId="1" xfId="1" applyNumberFormat="1" applyFont="1" applyFill="1" applyBorder="1"/>
    <xf numFmtId="0" fontId="4" fillId="3" borderId="1" xfId="1" applyFont="1" applyFill="1" applyBorder="1" applyAlignment="1">
      <alignment horizontal="center" vertical="center" wrapText="1"/>
    </xf>
    <xf numFmtId="164" fontId="8" fillId="3" borderId="1" xfId="1" applyNumberFormat="1" applyFont="1" applyFill="1" applyBorder="1"/>
    <xf numFmtId="0" fontId="7" fillId="3" borderId="1" xfId="1" applyFont="1" applyFill="1" applyBorder="1" applyAlignment="1">
      <alignment horizontal="left" vertical="center" wrapText="1"/>
    </xf>
    <xf numFmtId="0" fontId="37" fillId="3" borderId="1" xfId="1" applyFont="1" applyFill="1" applyBorder="1" applyAlignment="1">
      <alignment horizontal="center" vertical="center" wrapText="1"/>
    </xf>
    <xf numFmtId="0" fontId="38" fillId="3" borderId="1" xfId="1" applyFont="1" applyFill="1" applyBorder="1" applyAlignment="1">
      <alignment horizontal="center" vertical="center"/>
    </xf>
    <xf numFmtId="165" fontId="28" fillId="3" borderId="1" xfId="1" applyNumberFormat="1" applyFont="1" applyFill="1" applyBorder="1" applyProtection="1">
      <protection locked="0"/>
    </xf>
    <xf numFmtId="0" fontId="10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vertical="center" wrapText="1"/>
    </xf>
    <xf numFmtId="0" fontId="10" fillId="3" borderId="1" xfId="1" applyFont="1" applyFill="1" applyBorder="1" applyAlignment="1">
      <alignment vertical="center" wrapText="1"/>
    </xf>
    <xf numFmtId="165" fontId="26" fillId="3" borderId="1" xfId="1" applyNumberFormat="1" applyFont="1" applyFill="1" applyBorder="1" applyAlignment="1">
      <alignment horizontal="center"/>
    </xf>
    <xf numFmtId="164" fontId="9" fillId="3" borderId="1" xfId="1" applyNumberFormat="1" applyFont="1" applyFill="1" applyBorder="1"/>
    <xf numFmtId="165" fontId="39" fillId="3" borderId="1" xfId="1" applyNumberFormat="1" applyFont="1" applyFill="1" applyBorder="1"/>
    <xf numFmtId="0" fontId="37" fillId="3" borderId="1" xfId="1" applyFont="1" applyFill="1" applyBorder="1" applyAlignment="1">
      <alignment vertical="center" wrapText="1"/>
    </xf>
    <xf numFmtId="0" fontId="39" fillId="3" borderId="1" xfId="1" applyFont="1" applyFill="1" applyBorder="1" applyAlignment="1">
      <alignment horizontal="left" vertical="center" wrapText="1"/>
    </xf>
    <xf numFmtId="165" fontId="40" fillId="3" borderId="1" xfId="1" applyNumberFormat="1" applyFont="1" applyFill="1" applyBorder="1"/>
    <xf numFmtId="165" fontId="42" fillId="3" borderId="1" xfId="1" applyNumberFormat="1" applyFont="1" applyFill="1" applyBorder="1"/>
    <xf numFmtId="165" fontId="43" fillId="3" borderId="1" xfId="1" applyNumberFormat="1" applyFont="1" applyFill="1" applyBorder="1"/>
    <xf numFmtId="0" fontId="25" fillId="0" borderId="1" xfId="1" applyFont="1" applyBorder="1" applyAlignment="1">
      <alignment horizontal="centerContinuous" vertical="center" wrapText="1"/>
    </xf>
    <xf numFmtId="49" fontId="41" fillId="0" borderId="1" xfId="1" applyNumberFormat="1" applyFont="1" applyBorder="1" applyAlignment="1">
      <alignment horizontal="center"/>
    </xf>
    <xf numFmtId="0" fontId="41" fillId="0" borderId="1" xfId="1" applyFont="1" applyBorder="1" applyAlignment="1">
      <alignment vertical="center" wrapText="1"/>
    </xf>
    <xf numFmtId="49" fontId="41" fillId="0" borderId="1" xfId="1" applyNumberFormat="1" applyFont="1" applyBorder="1" applyAlignment="1">
      <alignment horizontal="center" vertical="center" wrapText="1"/>
    </xf>
    <xf numFmtId="164" fontId="41" fillId="0" borderId="1" xfId="1" applyNumberFormat="1" applyFont="1" applyBorder="1"/>
    <xf numFmtId="164" fontId="41" fillId="2" borderId="1" xfId="1" applyNumberFormat="1" applyFont="1" applyFill="1" applyBorder="1"/>
    <xf numFmtId="164" fontId="25" fillId="2" borderId="1" xfId="1" applyNumberFormat="1" applyFont="1" applyFill="1" applyBorder="1"/>
    <xf numFmtId="49" fontId="25" fillId="0" borderId="1" xfId="1" applyNumberFormat="1" applyFont="1" applyBorder="1" applyAlignment="1">
      <alignment horizontal="center"/>
    </xf>
    <xf numFmtId="0" fontId="37" fillId="0" borderId="1" xfId="1" applyFont="1" applyBorder="1" applyAlignment="1">
      <alignment horizontal="center" wrapText="1"/>
    </xf>
    <xf numFmtId="0" fontId="20" fillId="2" borderId="1" xfId="1" applyFont="1" applyFill="1" applyBorder="1" applyAlignment="1">
      <alignment horizontal="left" vertical="center" wrapText="1"/>
    </xf>
    <xf numFmtId="0" fontId="37" fillId="0" borderId="0" xfId="0" applyFont="1"/>
    <xf numFmtId="0" fontId="37" fillId="0" borderId="0" xfId="1" applyFont="1"/>
    <xf numFmtId="49" fontId="9" fillId="4" borderId="1" xfId="1" quotePrefix="1" applyNumberFormat="1" applyFont="1" applyFill="1" applyBorder="1" applyAlignment="1">
      <alignment horizontal="center" vertical="top" wrapText="1"/>
    </xf>
    <xf numFmtId="165" fontId="4" fillId="4" borderId="1" xfId="1" applyNumberFormat="1" applyFont="1" applyFill="1" applyBorder="1"/>
    <xf numFmtId="165" fontId="39" fillId="4" borderId="1" xfId="1" applyNumberFormat="1" applyFont="1" applyFill="1" applyBorder="1"/>
    <xf numFmtId="165" fontId="27" fillId="4" borderId="1" xfId="1" applyNumberFormat="1" applyFont="1" applyFill="1" applyBorder="1"/>
    <xf numFmtId="165" fontId="26" fillId="4" borderId="1" xfId="1" applyNumberFormat="1" applyFont="1" applyFill="1" applyBorder="1" applyProtection="1">
      <protection locked="0"/>
    </xf>
    <xf numFmtId="165" fontId="26" fillId="4" borderId="1" xfId="1" applyNumberFormat="1" applyFont="1" applyFill="1" applyBorder="1"/>
    <xf numFmtId="165" fontId="39" fillId="4" borderId="1" xfId="1" applyNumberFormat="1" applyFont="1" applyFill="1" applyBorder="1" applyProtection="1">
      <protection locked="0"/>
    </xf>
    <xf numFmtId="0" fontId="27" fillId="4" borderId="1" xfId="1" applyFont="1" applyFill="1" applyBorder="1"/>
    <xf numFmtId="165" fontId="39" fillId="3" borderId="1" xfId="1" applyNumberFormat="1" applyFont="1" applyFill="1" applyBorder="1" applyAlignment="1">
      <alignment horizontal="center"/>
    </xf>
    <xf numFmtId="165" fontId="44" fillId="3" borderId="1" xfId="1" applyNumberFormat="1" applyFont="1" applyFill="1" applyBorder="1"/>
    <xf numFmtId="165" fontId="45" fillId="3" borderId="1" xfId="1" applyNumberFormat="1" applyFont="1" applyFill="1" applyBorder="1"/>
    <xf numFmtId="165" fontId="46" fillId="3" borderId="1" xfId="1" applyNumberFormat="1" applyFont="1" applyFill="1" applyBorder="1"/>
    <xf numFmtId="165" fontId="47" fillId="3" borderId="1" xfId="1" applyNumberFormat="1" applyFont="1" applyFill="1" applyBorder="1"/>
    <xf numFmtId="49" fontId="8" fillId="0" borderId="1" xfId="1" applyNumberFormat="1" applyFont="1" applyBorder="1" applyAlignment="1">
      <alignment horizontal="center"/>
    </xf>
    <xf numFmtId="0" fontId="48" fillId="3" borderId="1" xfId="0" applyFont="1" applyFill="1" applyBorder="1" applyAlignment="1">
      <alignment wrapText="1"/>
    </xf>
    <xf numFmtId="0" fontId="37" fillId="3" borderId="1" xfId="0" applyFont="1" applyFill="1" applyBorder="1" applyAlignment="1">
      <alignment wrapText="1"/>
    </xf>
    <xf numFmtId="164" fontId="48" fillId="3" borderId="1" xfId="0" applyNumberFormat="1" applyFont="1" applyFill="1" applyBorder="1" applyAlignment="1">
      <alignment vertical="center" wrapText="1"/>
    </xf>
    <xf numFmtId="0" fontId="48" fillId="2" borderId="0" xfId="0" applyFont="1" applyFill="1"/>
    <xf numFmtId="0" fontId="38" fillId="3" borderId="1" xfId="0" applyFont="1" applyFill="1" applyBorder="1" applyAlignment="1">
      <alignment wrapText="1"/>
    </xf>
    <xf numFmtId="164" fontId="38" fillId="3" borderId="1" xfId="0" applyNumberFormat="1" applyFont="1" applyFill="1" applyBorder="1" applyAlignment="1">
      <alignment vertical="center" wrapText="1"/>
    </xf>
    <xf numFmtId="0" fontId="49" fillId="2" borderId="0" xfId="0" applyFont="1" applyFill="1"/>
    <xf numFmtId="0" fontId="48" fillId="3" borderId="1" xfId="1" applyFont="1" applyFill="1" applyBorder="1" applyAlignment="1">
      <alignment horizontal="center" vertical="center"/>
    </xf>
    <xf numFmtId="164" fontId="48" fillId="3" borderId="1" xfId="1" applyNumberFormat="1" applyFont="1" applyFill="1" applyBorder="1"/>
    <xf numFmtId="164" fontId="49" fillId="3" borderId="1" xfId="0" applyNumberFormat="1" applyFont="1" applyFill="1" applyBorder="1" applyAlignment="1">
      <alignment vertical="center" wrapText="1"/>
    </xf>
    <xf numFmtId="164" fontId="39" fillId="4" borderId="1" xfId="0" applyNumberFormat="1" applyFont="1" applyFill="1" applyBorder="1" applyAlignment="1">
      <alignment vertical="center" wrapText="1"/>
    </xf>
    <xf numFmtId="164" fontId="40" fillId="4" borderId="1" xfId="0" applyNumberFormat="1" applyFont="1" applyFill="1" applyBorder="1" applyAlignment="1">
      <alignment vertical="center" wrapText="1"/>
    </xf>
    <xf numFmtId="164" fontId="40" fillId="3" borderId="1" xfId="1" applyNumberFormat="1" applyFont="1" applyFill="1" applyBorder="1"/>
    <xf numFmtId="164" fontId="50" fillId="4" borderId="1" xfId="0" applyNumberFormat="1" applyFont="1" applyFill="1" applyBorder="1" applyAlignment="1">
      <alignment vertical="center" wrapText="1"/>
    </xf>
    <xf numFmtId="0" fontId="39" fillId="3" borderId="1" xfId="1" applyFont="1" applyFill="1" applyBorder="1" applyAlignment="1">
      <alignment horizontal="center" vertical="center"/>
    </xf>
    <xf numFmtId="0" fontId="39" fillId="2" borderId="0" xfId="0" applyFont="1" applyFill="1"/>
    <xf numFmtId="0" fontId="38" fillId="3" borderId="1" xfId="0" applyNumberFormat="1" applyFont="1" applyFill="1" applyBorder="1" applyAlignment="1">
      <alignment wrapText="1"/>
    </xf>
    <xf numFmtId="0" fontId="1" fillId="0" borderId="0" xfId="0" applyFont="1"/>
    <xf numFmtId="0" fontId="4" fillId="0" borderId="0" xfId="1" applyFont="1" applyAlignment="1">
      <alignment horizontal="center" wrapText="1"/>
    </xf>
    <xf numFmtId="0" fontId="30" fillId="0" borderId="0" xfId="0" applyFont="1" applyAlignment="1">
      <alignment horizontal="center" wrapText="1"/>
    </xf>
    <xf numFmtId="0" fontId="31" fillId="0" borderId="0" xfId="1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2" fillId="0" borderId="0" xfId="1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9" fillId="0" borderId="0" xfId="1" applyFont="1" applyAlignment="1">
      <alignment horizontal="center" wrapText="1"/>
    </xf>
    <xf numFmtId="0" fontId="18" fillId="0" borderId="0" xfId="1" applyFont="1" applyAlignment="1">
      <alignment horizontal="center" vertical="center" wrapText="1"/>
    </xf>
    <xf numFmtId="0" fontId="34" fillId="0" borderId="0" xfId="1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6" fillId="0" borderId="0" xfId="1" quotePrefix="1" applyFont="1" applyAlignment="1">
      <alignment horizontal="center" wrapText="1"/>
    </xf>
    <xf numFmtId="0" fontId="22" fillId="0" borderId="0" xfId="0" applyFont="1"/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</cellXfs>
  <cellStyles count="4">
    <cellStyle name="Обычный" xfId="0" builtinId="0"/>
    <cellStyle name="Обычный_ZV1PIV98" xfId="1"/>
    <cellStyle name="Тысячи [0]_Розподіл (2)" xfId="2"/>
    <cellStyle name="Тысячи_Розподіл (2)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7"/>
  <sheetViews>
    <sheetView tabSelected="1" zoomScale="75" workbookViewId="0">
      <selection activeCell="O2" sqref="O2:R2"/>
    </sheetView>
  </sheetViews>
  <sheetFormatPr defaultColWidth="9" defaultRowHeight="12.75"/>
  <cols>
    <col min="1" max="1" width="11.140625" customWidth="1"/>
    <col min="2" max="2" width="51.85546875" customWidth="1"/>
    <col min="3" max="3" width="1.7109375" hidden="1" customWidth="1"/>
    <col min="4" max="4" width="12.85546875" customWidth="1"/>
    <col min="5" max="5" width="13.42578125" bestFit="1" customWidth="1"/>
    <col min="6" max="6" width="13.140625" bestFit="1" customWidth="1"/>
    <col min="7" max="7" width="12.42578125" bestFit="1" customWidth="1"/>
    <col min="8" max="8" width="12.85546875" customWidth="1"/>
    <col min="9" max="9" width="10.5703125" customWidth="1"/>
    <col min="10" max="10" width="11.140625" bestFit="1" customWidth="1"/>
    <col min="11" max="11" width="11.42578125" bestFit="1" customWidth="1"/>
    <col min="12" max="12" width="10.7109375" bestFit="1" customWidth="1"/>
    <col min="13" max="13" width="10.7109375" customWidth="1"/>
    <col min="14" max="14" width="11.85546875" customWidth="1"/>
    <col min="15" max="15" width="14.7109375" customWidth="1"/>
    <col min="16" max="16" width="13.140625" bestFit="1" customWidth="1"/>
    <col min="17" max="17" width="12.7109375" bestFit="1" customWidth="1"/>
    <col min="18" max="18" width="10.85546875" customWidth="1"/>
  </cols>
  <sheetData>
    <row r="1" spans="1:18" ht="34.5" customHeight="1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34" t="s">
        <v>193</v>
      </c>
      <c r="P1" s="135"/>
      <c r="Q1" s="135"/>
      <c r="R1" s="135"/>
    </row>
    <row r="2" spans="1:18" ht="51.75" customHeight="1">
      <c r="A2" s="145" t="s">
        <v>171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36" t="s">
        <v>191</v>
      </c>
      <c r="P2" s="137"/>
      <c r="Q2" s="137"/>
      <c r="R2" s="137"/>
    </row>
    <row r="3" spans="1:18" ht="25.5" customHeight="1">
      <c r="A3" s="146" t="s">
        <v>186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38" t="s">
        <v>192</v>
      </c>
      <c r="P3" s="139"/>
      <c r="Q3" s="139"/>
      <c r="R3" s="139"/>
    </row>
    <row r="4" spans="1:18" ht="20.25">
      <c r="A4" s="1"/>
      <c r="B4" s="2" t="s">
        <v>1</v>
      </c>
      <c r="C4" s="2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 t="s">
        <v>2</v>
      </c>
      <c r="R4" s="1"/>
    </row>
    <row r="5" spans="1:18" ht="63.75" customHeight="1">
      <c r="A5" s="142" t="s">
        <v>3</v>
      </c>
      <c r="B5" s="143" t="s">
        <v>4</v>
      </c>
      <c r="C5" s="48" t="s">
        <v>5</v>
      </c>
      <c r="D5" s="140" t="s">
        <v>5</v>
      </c>
      <c r="E5" s="141"/>
      <c r="F5" s="141"/>
      <c r="G5" s="141"/>
      <c r="H5" s="141"/>
      <c r="I5" s="48" t="s">
        <v>6</v>
      </c>
      <c r="J5" s="48"/>
      <c r="K5" s="48"/>
      <c r="L5" s="48"/>
      <c r="M5" s="48"/>
      <c r="N5" s="48" t="s">
        <v>7</v>
      </c>
      <c r="O5" s="48"/>
      <c r="P5" s="48"/>
      <c r="Q5" s="48"/>
      <c r="R5" s="48"/>
    </row>
    <row r="6" spans="1:18" ht="63.75" customHeight="1">
      <c r="A6" s="142"/>
      <c r="B6" s="143"/>
      <c r="C6" s="49" t="s">
        <v>8</v>
      </c>
      <c r="D6" s="50" t="s">
        <v>187</v>
      </c>
      <c r="E6" s="50" t="s">
        <v>180</v>
      </c>
      <c r="F6" s="51" t="s">
        <v>9</v>
      </c>
      <c r="G6" s="52" t="s">
        <v>10</v>
      </c>
      <c r="H6" s="52" t="s">
        <v>11</v>
      </c>
      <c r="I6" s="50" t="s">
        <v>187</v>
      </c>
      <c r="J6" s="50" t="s">
        <v>180</v>
      </c>
      <c r="K6" s="51" t="s">
        <v>9</v>
      </c>
      <c r="L6" s="52" t="s">
        <v>10</v>
      </c>
      <c r="M6" s="52" t="s">
        <v>11</v>
      </c>
      <c r="N6" s="50" t="s">
        <v>187</v>
      </c>
      <c r="O6" s="50" t="s">
        <v>180</v>
      </c>
      <c r="P6" s="51" t="s">
        <v>9</v>
      </c>
      <c r="Q6" s="52" t="s">
        <v>10</v>
      </c>
      <c r="R6" s="52" t="s">
        <v>11</v>
      </c>
    </row>
    <row r="7" spans="1:18" ht="14.25">
      <c r="A7" s="53">
        <v>1</v>
      </c>
      <c r="B7" s="53">
        <v>2</v>
      </c>
      <c r="C7" s="53">
        <v>3</v>
      </c>
      <c r="D7" s="102" t="s">
        <v>12</v>
      </c>
      <c r="E7" s="3" t="s">
        <v>13</v>
      </c>
      <c r="F7" s="3" t="s">
        <v>14</v>
      </c>
      <c r="G7" s="3" t="s">
        <v>15</v>
      </c>
      <c r="H7" s="3" t="s">
        <v>16</v>
      </c>
      <c r="I7" s="102" t="s">
        <v>17</v>
      </c>
      <c r="J7" s="4" t="s">
        <v>18</v>
      </c>
      <c r="K7" s="3" t="s">
        <v>19</v>
      </c>
      <c r="L7" s="3" t="s">
        <v>20</v>
      </c>
      <c r="M7" s="3" t="s">
        <v>21</v>
      </c>
      <c r="N7" s="3" t="s">
        <v>22</v>
      </c>
      <c r="O7" s="3" t="s">
        <v>23</v>
      </c>
      <c r="P7" s="3" t="s">
        <v>24</v>
      </c>
      <c r="Q7" s="3" t="s">
        <v>25</v>
      </c>
      <c r="R7" s="3" t="s">
        <v>26</v>
      </c>
    </row>
    <row r="8" spans="1:18" s="6" customFormat="1" ht="30" customHeight="1">
      <c r="A8" s="59">
        <v>10000000</v>
      </c>
      <c r="B8" s="55" t="s">
        <v>27</v>
      </c>
      <c r="C8" s="60">
        <f>C9+C13+C18</f>
        <v>1532.5</v>
      </c>
      <c r="D8" s="103">
        <f>D9+D13+D16+D20</f>
        <v>79734</v>
      </c>
      <c r="E8" s="61">
        <f>E9+E13+E16+E20</f>
        <v>89861.5</v>
      </c>
      <c r="F8" s="61">
        <f>F9+F13+F16+F20</f>
        <v>92671.3</v>
      </c>
      <c r="G8" s="61">
        <f>F8-E8</f>
        <v>2809.8000000000029</v>
      </c>
      <c r="H8" s="61">
        <f>F8/E8*100</f>
        <v>103.12681181596123</v>
      </c>
      <c r="I8" s="103">
        <f>I25</f>
        <v>80</v>
      </c>
      <c r="J8" s="61">
        <f>J25</f>
        <v>80</v>
      </c>
      <c r="K8" s="61">
        <f>K25</f>
        <v>77.3</v>
      </c>
      <c r="L8" s="61">
        <f>K8-J8</f>
        <v>-2.7000000000000028</v>
      </c>
      <c r="M8" s="61">
        <f>K8/J8*100</f>
        <v>96.625</v>
      </c>
      <c r="N8" s="61">
        <f>D8+I8</f>
        <v>79814</v>
      </c>
      <c r="O8" s="61">
        <f t="shared" ref="N8:P9" si="0">E8+J8</f>
        <v>89941.5</v>
      </c>
      <c r="P8" s="61">
        <f t="shared" si="0"/>
        <v>92748.6</v>
      </c>
      <c r="Q8" s="61">
        <f>P8-O8</f>
        <v>2807.1000000000058</v>
      </c>
      <c r="R8" s="61">
        <f>P8/O8*100</f>
        <v>103.12102866863462</v>
      </c>
    </row>
    <row r="9" spans="1:18" s="5" customFormat="1" ht="31.5">
      <c r="A9" s="54">
        <v>11000000</v>
      </c>
      <c r="B9" s="55" t="s">
        <v>68</v>
      </c>
      <c r="C9" s="56">
        <f>C10+C11</f>
        <v>1532.5</v>
      </c>
      <c r="D9" s="104">
        <f>D10+D11</f>
        <v>49247</v>
      </c>
      <c r="E9" s="84">
        <f>E10+E11</f>
        <v>59952.5</v>
      </c>
      <c r="F9" s="84">
        <f>F10+F11</f>
        <v>61334.9</v>
      </c>
      <c r="G9" s="84">
        <f>F9-E9</f>
        <v>1382.4000000000015</v>
      </c>
      <c r="H9" s="84">
        <f>F9/E9*100</f>
        <v>102.30582544514408</v>
      </c>
      <c r="I9" s="104"/>
      <c r="J9" s="84"/>
      <c r="K9" s="84"/>
      <c r="L9" s="84"/>
      <c r="M9" s="84"/>
      <c r="N9" s="84">
        <f t="shared" si="0"/>
        <v>49247</v>
      </c>
      <c r="O9" s="84">
        <f t="shared" si="0"/>
        <v>59952.5</v>
      </c>
      <c r="P9" s="84">
        <f t="shared" si="0"/>
        <v>61334.9</v>
      </c>
      <c r="Q9" s="84">
        <f>P9-O9</f>
        <v>1382.4000000000015</v>
      </c>
      <c r="R9" s="84">
        <f>P9/O9*100</f>
        <v>102.30582544514408</v>
      </c>
    </row>
    <row r="10" spans="1:18" s="5" customFormat="1" ht="33" customHeight="1">
      <c r="A10" s="62">
        <v>11010000</v>
      </c>
      <c r="B10" s="58" t="s">
        <v>28</v>
      </c>
      <c r="C10" s="42">
        <v>1505.5</v>
      </c>
      <c r="D10" s="105">
        <v>49225</v>
      </c>
      <c r="E10" s="64">
        <v>59890.5</v>
      </c>
      <c r="F10" s="64">
        <v>61268.9</v>
      </c>
      <c r="G10" s="47">
        <f>F10-E10</f>
        <v>1378.4000000000015</v>
      </c>
      <c r="H10" s="47">
        <f>F10/E10*100</f>
        <v>102.30153363221213</v>
      </c>
      <c r="I10" s="107"/>
      <c r="J10" s="47"/>
      <c r="K10" s="47"/>
      <c r="L10" s="47"/>
      <c r="M10" s="47"/>
      <c r="N10" s="47">
        <f t="shared" ref="N10:P11" si="1">D10+I10</f>
        <v>49225</v>
      </c>
      <c r="O10" s="47">
        <f t="shared" si="1"/>
        <v>59890.5</v>
      </c>
      <c r="P10" s="47">
        <f t="shared" si="1"/>
        <v>61268.9</v>
      </c>
      <c r="Q10" s="47">
        <f>P10-O10</f>
        <v>1378.4000000000015</v>
      </c>
      <c r="R10" s="47">
        <f>P10/O10*100</f>
        <v>102.30153363221213</v>
      </c>
    </row>
    <row r="11" spans="1:18" s="5" customFormat="1" ht="18.75">
      <c r="A11" s="62">
        <v>11020000</v>
      </c>
      <c r="B11" s="58" t="s">
        <v>29</v>
      </c>
      <c r="C11" s="42">
        <v>27</v>
      </c>
      <c r="D11" s="105">
        <v>22</v>
      </c>
      <c r="E11" s="64">
        <v>62</v>
      </c>
      <c r="F11" s="64">
        <v>66</v>
      </c>
      <c r="G11" s="47">
        <f>F11-E11</f>
        <v>4</v>
      </c>
      <c r="H11" s="47">
        <f>F11/E11*100</f>
        <v>106.45161290322579</v>
      </c>
      <c r="I11" s="107"/>
      <c r="J11" s="47"/>
      <c r="K11" s="47"/>
      <c r="L11" s="47"/>
      <c r="M11" s="47"/>
      <c r="N11" s="47">
        <f t="shared" si="1"/>
        <v>22</v>
      </c>
      <c r="O11" s="47">
        <f t="shared" si="1"/>
        <v>62</v>
      </c>
      <c r="P11" s="47">
        <f t="shared" si="1"/>
        <v>66</v>
      </c>
      <c r="Q11" s="47">
        <f>P11-O11</f>
        <v>4</v>
      </c>
      <c r="R11" s="47">
        <f>P11/O11*100</f>
        <v>106.45161290322579</v>
      </c>
    </row>
    <row r="12" spans="1:18" s="5" customFormat="1" ht="31.5" hidden="1">
      <c r="A12" s="65">
        <v>12020000</v>
      </c>
      <c r="B12" s="66" t="s">
        <v>30</v>
      </c>
      <c r="C12" s="43"/>
      <c r="D12" s="106"/>
      <c r="E12" s="64"/>
      <c r="F12" s="64"/>
      <c r="G12" s="63"/>
      <c r="H12" s="47"/>
      <c r="I12" s="105"/>
      <c r="J12" s="63"/>
      <c r="K12" s="63"/>
      <c r="L12" s="47"/>
      <c r="M12" s="47"/>
      <c r="N12" s="47"/>
      <c r="O12" s="47"/>
      <c r="P12" s="47"/>
      <c r="Q12" s="47"/>
      <c r="R12" s="47"/>
    </row>
    <row r="13" spans="1:18" s="5" customFormat="1" ht="31.5">
      <c r="A13" s="54">
        <v>13000000</v>
      </c>
      <c r="B13" s="55" t="s">
        <v>69</v>
      </c>
      <c r="C13" s="56">
        <f>SUM(C16)</f>
        <v>0</v>
      </c>
      <c r="D13" s="104">
        <f>D14+D15</f>
        <v>0</v>
      </c>
      <c r="E13" s="84">
        <f>E14+E15</f>
        <v>0</v>
      </c>
      <c r="F13" s="84">
        <f>F14+F15</f>
        <v>5.4</v>
      </c>
      <c r="G13" s="84">
        <f t="shared" ref="G13:G24" si="2">F13-E13</f>
        <v>5.4</v>
      </c>
      <c r="H13" s="84" t="e">
        <f t="shared" ref="H13:H24" si="3">F13/E13*100</f>
        <v>#DIV/0!</v>
      </c>
      <c r="I13" s="104"/>
      <c r="J13" s="84"/>
      <c r="K13" s="84"/>
      <c r="L13" s="84"/>
      <c r="M13" s="84"/>
      <c r="N13" s="84">
        <f t="shared" ref="N13:N24" si="4">D13+I13</f>
        <v>0</v>
      </c>
      <c r="O13" s="84">
        <f t="shared" ref="O13:O24" si="5">E13+J13</f>
        <v>0</v>
      </c>
      <c r="P13" s="84">
        <f t="shared" ref="P13:P24" si="6">F13+K13</f>
        <v>5.4</v>
      </c>
      <c r="Q13" s="84">
        <f t="shared" ref="Q13:Q44" si="7">P13-O13</f>
        <v>5.4</v>
      </c>
      <c r="R13" s="84" t="e">
        <f t="shared" ref="R13:R44" si="8">P13/O13*100</f>
        <v>#DIV/0!</v>
      </c>
    </row>
    <row r="14" spans="1:18" s="5" customFormat="1" ht="31.5">
      <c r="A14" s="62">
        <v>13010000</v>
      </c>
      <c r="B14" s="67" t="s">
        <v>70</v>
      </c>
      <c r="C14" s="56"/>
      <c r="D14" s="107"/>
      <c r="E14" s="47"/>
      <c r="F14" s="47">
        <v>5.4</v>
      </c>
      <c r="G14" s="47">
        <f t="shared" si="2"/>
        <v>5.4</v>
      </c>
      <c r="H14" s="47" t="e">
        <f t="shared" si="3"/>
        <v>#DIV/0!</v>
      </c>
      <c r="I14" s="107"/>
      <c r="J14" s="47"/>
      <c r="K14" s="47"/>
      <c r="L14" s="47"/>
      <c r="M14" s="47"/>
      <c r="N14" s="47">
        <f t="shared" si="4"/>
        <v>0</v>
      </c>
      <c r="O14" s="47">
        <f t="shared" si="5"/>
        <v>0</v>
      </c>
      <c r="P14" s="47">
        <f t="shared" si="6"/>
        <v>5.4</v>
      </c>
      <c r="Q14" s="47">
        <f t="shared" si="7"/>
        <v>5.4</v>
      </c>
      <c r="R14" s="47" t="e">
        <f t="shared" si="8"/>
        <v>#DIV/0!</v>
      </c>
    </row>
    <row r="15" spans="1:18" s="5" customFormat="1" ht="18.75">
      <c r="A15" s="62">
        <v>13030000</v>
      </c>
      <c r="B15" s="67" t="s">
        <v>71</v>
      </c>
      <c r="C15" s="56"/>
      <c r="D15" s="107"/>
      <c r="E15" s="47"/>
      <c r="F15" s="47"/>
      <c r="G15" s="47">
        <f t="shared" si="2"/>
        <v>0</v>
      </c>
      <c r="H15" s="47" t="e">
        <f t="shared" si="3"/>
        <v>#DIV/0!</v>
      </c>
      <c r="I15" s="107"/>
      <c r="J15" s="47"/>
      <c r="K15" s="47"/>
      <c r="L15" s="47"/>
      <c r="M15" s="47"/>
      <c r="N15" s="47">
        <f t="shared" si="4"/>
        <v>0</v>
      </c>
      <c r="O15" s="47">
        <f t="shared" si="5"/>
        <v>0</v>
      </c>
      <c r="P15" s="47">
        <f t="shared" si="6"/>
        <v>0</v>
      </c>
      <c r="Q15" s="47">
        <f t="shared" si="7"/>
        <v>0</v>
      </c>
      <c r="R15" s="47" t="e">
        <f t="shared" si="8"/>
        <v>#DIV/0!</v>
      </c>
    </row>
    <row r="16" spans="1:18" s="5" customFormat="1" ht="18.75">
      <c r="A16" s="54">
        <v>14000000</v>
      </c>
      <c r="B16" s="55" t="s">
        <v>72</v>
      </c>
      <c r="C16" s="56">
        <f>SUM(C19)</f>
        <v>0</v>
      </c>
      <c r="D16" s="104">
        <f>D17+D18+D19</f>
        <v>8033</v>
      </c>
      <c r="E16" s="84">
        <f>E17+E18+E19</f>
        <v>6333</v>
      </c>
      <c r="F16" s="84">
        <f>F17+F18+F19</f>
        <v>6426.7</v>
      </c>
      <c r="G16" s="84">
        <f t="shared" si="2"/>
        <v>93.699999999999818</v>
      </c>
      <c r="H16" s="84">
        <f t="shared" si="3"/>
        <v>101.47955155534501</v>
      </c>
      <c r="I16" s="104"/>
      <c r="J16" s="84"/>
      <c r="K16" s="84"/>
      <c r="L16" s="84"/>
      <c r="M16" s="84"/>
      <c r="N16" s="84">
        <f t="shared" si="4"/>
        <v>8033</v>
      </c>
      <c r="O16" s="84">
        <f t="shared" si="5"/>
        <v>6333</v>
      </c>
      <c r="P16" s="84">
        <f t="shared" si="6"/>
        <v>6426.7</v>
      </c>
      <c r="Q16" s="84">
        <f t="shared" si="7"/>
        <v>93.699999999999818</v>
      </c>
      <c r="R16" s="84">
        <f t="shared" si="8"/>
        <v>101.47955155534501</v>
      </c>
    </row>
    <row r="17" spans="1:18" s="5" customFormat="1" ht="31.5">
      <c r="A17" s="62">
        <v>14020000</v>
      </c>
      <c r="B17" s="68" t="s">
        <v>73</v>
      </c>
      <c r="C17" s="42"/>
      <c r="D17" s="106">
        <v>1400</v>
      </c>
      <c r="E17" s="64">
        <v>300</v>
      </c>
      <c r="F17" s="64">
        <v>327.5</v>
      </c>
      <c r="G17" s="47">
        <f t="shared" si="2"/>
        <v>27.5</v>
      </c>
      <c r="H17" s="47">
        <f t="shared" si="3"/>
        <v>109.16666666666666</v>
      </c>
      <c r="I17" s="107"/>
      <c r="J17" s="47"/>
      <c r="K17" s="47"/>
      <c r="L17" s="47"/>
      <c r="M17" s="47"/>
      <c r="N17" s="47">
        <f t="shared" si="4"/>
        <v>1400</v>
      </c>
      <c r="O17" s="47">
        <f t="shared" si="5"/>
        <v>300</v>
      </c>
      <c r="P17" s="47">
        <f t="shared" si="6"/>
        <v>327.5</v>
      </c>
      <c r="Q17" s="47">
        <f t="shared" si="7"/>
        <v>27.5</v>
      </c>
      <c r="R17" s="47">
        <f t="shared" si="8"/>
        <v>109.16666666666666</v>
      </c>
    </row>
    <row r="18" spans="1:18" s="5" customFormat="1" ht="31.5">
      <c r="A18" s="62">
        <v>14030000</v>
      </c>
      <c r="B18" s="68" t="s">
        <v>74</v>
      </c>
      <c r="C18" s="42"/>
      <c r="D18" s="106">
        <v>4763</v>
      </c>
      <c r="E18" s="64">
        <v>2113</v>
      </c>
      <c r="F18" s="64">
        <v>2149.1999999999998</v>
      </c>
      <c r="G18" s="47">
        <f t="shared" si="2"/>
        <v>36.199999999999818</v>
      </c>
      <c r="H18" s="47">
        <f t="shared" si="3"/>
        <v>101.71320397539043</v>
      </c>
      <c r="I18" s="107"/>
      <c r="J18" s="47"/>
      <c r="K18" s="47"/>
      <c r="L18" s="47"/>
      <c r="M18" s="47"/>
      <c r="N18" s="47">
        <f t="shared" si="4"/>
        <v>4763</v>
      </c>
      <c r="O18" s="47">
        <f t="shared" si="5"/>
        <v>2113</v>
      </c>
      <c r="P18" s="47">
        <f t="shared" si="6"/>
        <v>2149.1999999999998</v>
      </c>
      <c r="Q18" s="47">
        <f t="shared" si="7"/>
        <v>36.199999999999818</v>
      </c>
      <c r="R18" s="47">
        <f t="shared" si="8"/>
        <v>101.71320397539043</v>
      </c>
    </row>
    <row r="19" spans="1:18" s="5" customFormat="1" ht="47.25">
      <c r="A19" s="62">
        <v>14040000</v>
      </c>
      <c r="B19" s="68" t="s">
        <v>75</v>
      </c>
      <c r="C19" s="42"/>
      <c r="D19" s="106">
        <v>1870</v>
      </c>
      <c r="E19" s="64">
        <v>3920</v>
      </c>
      <c r="F19" s="64">
        <v>3950</v>
      </c>
      <c r="G19" s="47">
        <f t="shared" si="2"/>
        <v>30</v>
      </c>
      <c r="H19" s="47">
        <f t="shared" si="3"/>
        <v>100.76530612244898</v>
      </c>
      <c r="I19" s="107"/>
      <c r="J19" s="47"/>
      <c r="K19" s="47"/>
      <c r="L19" s="47"/>
      <c r="M19" s="47"/>
      <c r="N19" s="47">
        <f t="shared" si="4"/>
        <v>1870</v>
      </c>
      <c r="O19" s="47">
        <f t="shared" si="5"/>
        <v>3920</v>
      </c>
      <c r="P19" s="47">
        <f t="shared" si="6"/>
        <v>3950</v>
      </c>
      <c r="Q19" s="47">
        <f t="shared" si="7"/>
        <v>30</v>
      </c>
      <c r="R19" s="47">
        <f t="shared" si="8"/>
        <v>100.76530612244898</v>
      </c>
    </row>
    <row r="20" spans="1:18" s="5" customFormat="1" ht="18.75">
      <c r="A20" s="54">
        <v>18000000</v>
      </c>
      <c r="B20" s="55" t="s">
        <v>76</v>
      </c>
      <c r="C20" s="56">
        <f>SUM(C23)</f>
        <v>0</v>
      </c>
      <c r="D20" s="104">
        <f>D21+D22+D23+D24</f>
        <v>22454</v>
      </c>
      <c r="E20" s="84">
        <f>E21+E22+E23+E24</f>
        <v>23576</v>
      </c>
      <c r="F20" s="84">
        <f>F21+F22+F23+F24</f>
        <v>24904.300000000003</v>
      </c>
      <c r="G20" s="84">
        <f t="shared" si="2"/>
        <v>1328.3000000000029</v>
      </c>
      <c r="H20" s="84">
        <f t="shared" si="3"/>
        <v>105.63411944350187</v>
      </c>
      <c r="I20" s="104"/>
      <c r="J20" s="84"/>
      <c r="K20" s="84"/>
      <c r="L20" s="84"/>
      <c r="M20" s="84"/>
      <c r="N20" s="84">
        <f t="shared" si="4"/>
        <v>22454</v>
      </c>
      <c r="O20" s="84">
        <f t="shared" si="5"/>
        <v>23576</v>
      </c>
      <c r="P20" s="84">
        <f t="shared" si="6"/>
        <v>24904.300000000003</v>
      </c>
      <c r="Q20" s="84">
        <f t="shared" si="7"/>
        <v>1328.3000000000029</v>
      </c>
      <c r="R20" s="84">
        <f t="shared" si="8"/>
        <v>105.63411944350187</v>
      </c>
    </row>
    <row r="21" spans="1:18" s="5" customFormat="1" ht="18.75">
      <c r="A21" s="69">
        <v>18010000</v>
      </c>
      <c r="B21" s="66" t="s">
        <v>77</v>
      </c>
      <c r="C21" s="43"/>
      <c r="D21" s="106">
        <v>10756.3</v>
      </c>
      <c r="E21" s="64">
        <v>11558.3</v>
      </c>
      <c r="F21" s="64">
        <v>12825.2</v>
      </c>
      <c r="G21" s="47">
        <f t="shared" si="2"/>
        <v>1266.9000000000015</v>
      </c>
      <c r="H21" s="47">
        <f t="shared" si="3"/>
        <v>110.96095446562214</v>
      </c>
      <c r="I21" s="105"/>
      <c r="J21" s="70"/>
      <c r="K21" s="63"/>
      <c r="L21" s="63"/>
      <c r="M21" s="63"/>
      <c r="N21" s="47">
        <f t="shared" si="4"/>
        <v>10756.3</v>
      </c>
      <c r="O21" s="47">
        <f t="shared" si="5"/>
        <v>11558.3</v>
      </c>
      <c r="P21" s="47">
        <f t="shared" si="6"/>
        <v>12825.2</v>
      </c>
      <c r="Q21" s="47">
        <f t="shared" si="7"/>
        <v>1266.9000000000015</v>
      </c>
      <c r="R21" s="47">
        <f t="shared" si="8"/>
        <v>110.96095446562214</v>
      </c>
    </row>
    <row r="22" spans="1:18" s="5" customFormat="1" ht="18.75">
      <c r="A22" s="69">
        <v>18020000</v>
      </c>
      <c r="B22" s="66" t="s">
        <v>78</v>
      </c>
      <c r="C22" s="43"/>
      <c r="D22" s="106">
        <v>3.5</v>
      </c>
      <c r="E22" s="64">
        <v>28.5</v>
      </c>
      <c r="F22" s="64">
        <v>29</v>
      </c>
      <c r="G22" s="47">
        <f t="shared" si="2"/>
        <v>0.5</v>
      </c>
      <c r="H22" s="47">
        <f t="shared" si="3"/>
        <v>101.75438596491229</v>
      </c>
      <c r="I22" s="105"/>
      <c r="J22" s="70"/>
      <c r="K22" s="63"/>
      <c r="L22" s="63"/>
      <c r="M22" s="63"/>
      <c r="N22" s="47">
        <f t="shared" si="4"/>
        <v>3.5</v>
      </c>
      <c r="O22" s="47">
        <f t="shared" si="5"/>
        <v>28.5</v>
      </c>
      <c r="P22" s="47">
        <f t="shared" si="6"/>
        <v>29</v>
      </c>
      <c r="Q22" s="47">
        <f t="shared" si="7"/>
        <v>0.5</v>
      </c>
      <c r="R22" s="47">
        <f t="shared" si="8"/>
        <v>101.75438596491229</v>
      </c>
    </row>
    <row r="23" spans="1:18" s="5" customFormat="1" ht="18.75">
      <c r="A23" s="69">
        <v>18030000</v>
      </c>
      <c r="B23" s="66" t="s">
        <v>79</v>
      </c>
      <c r="C23" s="43"/>
      <c r="D23" s="106">
        <v>13.8</v>
      </c>
      <c r="E23" s="64">
        <v>8.8000000000000007</v>
      </c>
      <c r="F23" s="64">
        <v>8.9</v>
      </c>
      <c r="G23" s="47">
        <f t="shared" si="2"/>
        <v>9.9999999999999645E-2</v>
      </c>
      <c r="H23" s="47">
        <f t="shared" si="3"/>
        <v>101.13636363636363</v>
      </c>
      <c r="I23" s="105"/>
      <c r="J23" s="70"/>
      <c r="K23" s="63"/>
      <c r="L23" s="63"/>
      <c r="M23" s="63"/>
      <c r="N23" s="47">
        <f t="shared" si="4"/>
        <v>13.8</v>
      </c>
      <c r="O23" s="47">
        <f t="shared" si="5"/>
        <v>8.8000000000000007</v>
      </c>
      <c r="P23" s="47">
        <f t="shared" si="6"/>
        <v>8.9</v>
      </c>
      <c r="Q23" s="47">
        <f t="shared" si="7"/>
        <v>9.9999999999999645E-2</v>
      </c>
      <c r="R23" s="47">
        <f t="shared" si="8"/>
        <v>101.13636363636363</v>
      </c>
    </row>
    <row r="24" spans="1:18" s="5" customFormat="1" ht="18.75">
      <c r="A24" s="62">
        <v>18050000</v>
      </c>
      <c r="B24" s="71" t="s">
        <v>80</v>
      </c>
      <c r="C24" s="42"/>
      <c r="D24" s="106">
        <v>11680.4</v>
      </c>
      <c r="E24" s="64">
        <v>11980.4</v>
      </c>
      <c r="F24" s="64">
        <v>12041.2</v>
      </c>
      <c r="G24" s="47">
        <f t="shared" si="2"/>
        <v>60.800000000001091</v>
      </c>
      <c r="H24" s="47">
        <f t="shared" si="3"/>
        <v>100.50749557610766</v>
      </c>
      <c r="I24" s="107"/>
      <c r="J24" s="72"/>
      <c r="K24" s="47"/>
      <c r="L24" s="47"/>
      <c r="M24" s="47"/>
      <c r="N24" s="47">
        <f t="shared" si="4"/>
        <v>11680.4</v>
      </c>
      <c r="O24" s="47">
        <f t="shared" si="5"/>
        <v>11980.4</v>
      </c>
      <c r="P24" s="47">
        <f t="shared" si="6"/>
        <v>12041.2</v>
      </c>
      <c r="Q24" s="47">
        <f t="shared" si="7"/>
        <v>60.800000000001091</v>
      </c>
      <c r="R24" s="47">
        <f t="shared" si="8"/>
        <v>100.50749557610766</v>
      </c>
    </row>
    <row r="25" spans="1:18" s="5" customFormat="1" ht="18.75">
      <c r="A25" s="54">
        <v>19000000</v>
      </c>
      <c r="B25" s="76" t="s">
        <v>87</v>
      </c>
      <c r="C25" s="56">
        <f>SUM(C28)</f>
        <v>0</v>
      </c>
      <c r="D25" s="104"/>
      <c r="E25" s="84"/>
      <c r="F25" s="84"/>
      <c r="G25" s="84"/>
      <c r="H25" s="84"/>
      <c r="I25" s="104">
        <f>I26</f>
        <v>80</v>
      </c>
      <c r="J25" s="84">
        <f>J26</f>
        <v>80</v>
      </c>
      <c r="K25" s="84">
        <f>K26</f>
        <v>77.3</v>
      </c>
      <c r="L25" s="84">
        <f>K25-J25</f>
        <v>-2.7000000000000028</v>
      </c>
      <c r="M25" s="84">
        <f>K25/J25*100</f>
        <v>96.625</v>
      </c>
      <c r="N25" s="84">
        <f t="shared" ref="N25:P26" si="9">D25+I25</f>
        <v>80</v>
      </c>
      <c r="O25" s="84">
        <f t="shared" si="9"/>
        <v>80</v>
      </c>
      <c r="P25" s="84">
        <f t="shared" si="9"/>
        <v>77.3</v>
      </c>
      <c r="Q25" s="84">
        <f t="shared" si="7"/>
        <v>-2.7000000000000028</v>
      </c>
      <c r="R25" s="84">
        <f t="shared" si="8"/>
        <v>96.625</v>
      </c>
    </row>
    <row r="26" spans="1:18" s="5" customFormat="1" ht="18.75">
      <c r="A26" s="69">
        <v>19010000</v>
      </c>
      <c r="B26" s="66" t="s">
        <v>88</v>
      </c>
      <c r="C26" s="43"/>
      <c r="D26" s="106"/>
      <c r="E26" s="64"/>
      <c r="F26" s="64"/>
      <c r="G26" s="47"/>
      <c r="H26" s="47"/>
      <c r="I26" s="105">
        <v>80</v>
      </c>
      <c r="J26" s="88">
        <v>80</v>
      </c>
      <c r="K26" s="63">
        <v>77.3</v>
      </c>
      <c r="L26" s="47">
        <f>K26-J26</f>
        <v>-2.7000000000000028</v>
      </c>
      <c r="M26" s="47">
        <f>K26/J26*100</f>
        <v>96.625</v>
      </c>
      <c r="N26" s="47">
        <f t="shared" si="9"/>
        <v>80</v>
      </c>
      <c r="O26" s="47">
        <f t="shared" si="9"/>
        <v>80</v>
      </c>
      <c r="P26" s="47">
        <f t="shared" si="9"/>
        <v>77.3</v>
      </c>
      <c r="Q26" s="47">
        <f t="shared" si="7"/>
        <v>-2.7000000000000028</v>
      </c>
      <c r="R26" s="47">
        <f t="shared" si="8"/>
        <v>96.625</v>
      </c>
    </row>
    <row r="27" spans="1:18" s="7" customFormat="1" ht="25.5" customHeight="1">
      <c r="A27" s="54">
        <v>20000000</v>
      </c>
      <c r="B27" s="73" t="s">
        <v>31</v>
      </c>
      <c r="C27" s="74" t="e">
        <f>C28+#REF!+C36</f>
        <v>#REF!</v>
      </c>
      <c r="D27" s="103">
        <f>D28+D31+D36</f>
        <v>2266</v>
      </c>
      <c r="E27" s="61">
        <f>E28+E31+E36</f>
        <v>3264.9</v>
      </c>
      <c r="F27" s="61">
        <f>F28+F31+F36</f>
        <v>3353.9</v>
      </c>
      <c r="G27" s="61">
        <f>F27-E27</f>
        <v>89</v>
      </c>
      <c r="H27" s="84">
        <f>F27/E27*100</f>
        <v>102.7259640417777</v>
      </c>
      <c r="I27" s="61">
        <f>I28+I36+I39</f>
        <v>2067.6</v>
      </c>
      <c r="J27" s="61">
        <f>J28+J36+J39</f>
        <v>8483.7999999999993</v>
      </c>
      <c r="K27" s="61">
        <f>K28+K36+K39</f>
        <v>8739.5</v>
      </c>
      <c r="L27" s="61">
        <f>K27-J27</f>
        <v>255.70000000000073</v>
      </c>
      <c r="M27" s="61">
        <f>K27/J27*100</f>
        <v>103.0139795846201</v>
      </c>
      <c r="N27" s="84">
        <f t="shared" ref="N27:N75" si="10">D27+I27</f>
        <v>4333.6000000000004</v>
      </c>
      <c r="O27" s="84">
        <f t="shared" ref="O27:O75" si="11">E27+J27</f>
        <v>11748.699999999999</v>
      </c>
      <c r="P27" s="84">
        <f t="shared" ref="P27:P75" si="12">F27+K27</f>
        <v>12093.4</v>
      </c>
      <c r="Q27" s="84">
        <f t="shared" si="7"/>
        <v>344.70000000000073</v>
      </c>
      <c r="R27" s="84">
        <f t="shared" si="8"/>
        <v>102.93394162758433</v>
      </c>
    </row>
    <row r="28" spans="1:18" s="5" customFormat="1" ht="31.5">
      <c r="A28" s="54">
        <v>21000000</v>
      </c>
      <c r="B28" s="55" t="s">
        <v>81</v>
      </c>
      <c r="C28" s="56">
        <v>0</v>
      </c>
      <c r="D28" s="104">
        <f>D29+D30</f>
        <v>0</v>
      </c>
      <c r="E28" s="84">
        <f>E29+E30</f>
        <v>116.9</v>
      </c>
      <c r="F28" s="84">
        <f>F29+F30</f>
        <v>150</v>
      </c>
      <c r="G28" s="84">
        <f>F28-E28</f>
        <v>33.099999999999994</v>
      </c>
      <c r="H28" s="84">
        <f>F28/E28*100</f>
        <v>128.3147989734816</v>
      </c>
      <c r="I28" s="104">
        <f>I29+I30</f>
        <v>0</v>
      </c>
      <c r="J28" s="84">
        <f>J29+J30</f>
        <v>0</v>
      </c>
      <c r="K28" s="84">
        <f>K29+K30</f>
        <v>0.9</v>
      </c>
      <c r="L28" s="84">
        <f>K28-J28</f>
        <v>0.9</v>
      </c>
      <c r="M28" s="84" t="e">
        <f>K28/J28*100</f>
        <v>#DIV/0!</v>
      </c>
      <c r="N28" s="84">
        <f t="shared" si="10"/>
        <v>0</v>
      </c>
      <c r="O28" s="84">
        <f t="shared" si="11"/>
        <v>116.9</v>
      </c>
      <c r="P28" s="84">
        <f t="shared" si="12"/>
        <v>150.9</v>
      </c>
      <c r="Q28" s="84">
        <f t="shared" si="7"/>
        <v>34</v>
      </c>
      <c r="R28" s="84">
        <f t="shared" si="8"/>
        <v>129.08468776732249</v>
      </c>
    </row>
    <row r="29" spans="1:18" s="5" customFormat="1" ht="47.25">
      <c r="A29" s="62">
        <v>21010000</v>
      </c>
      <c r="B29" s="75" t="s">
        <v>82</v>
      </c>
      <c r="C29" s="56"/>
      <c r="D29" s="106"/>
      <c r="E29" s="64"/>
      <c r="F29" s="64">
        <v>1</v>
      </c>
      <c r="G29" s="47">
        <f>F29-E29</f>
        <v>1</v>
      </c>
      <c r="H29" s="47" t="e">
        <f>F29/E29*100</f>
        <v>#DIV/0!</v>
      </c>
      <c r="I29" s="107"/>
      <c r="J29" s="72"/>
      <c r="K29" s="47"/>
      <c r="L29" s="47"/>
      <c r="M29" s="47"/>
      <c r="N29" s="47">
        <f t="shared" si="10"/>
        <v>0</v>
      </c>
      <c r="O29" s="47">
        <f t="shared" si="11"/>
        <v>0</v>
      </c>
      <c r="P29" s="47">
        <f t="shared" si="12"/>
        <v>1</v>
      </c>
      <c r="Q29" s="47">
        <f t="shared" si="7"/>
        <v>1</v>
      </c>
      <c r="R29" s="47" t="e">
        <f t="shared" si="8"/>
        <v>#DIV/0!</v>
      </c>
    </row>
    <row r="30" spans="1:18" s="5" customFormat="1" ht="33.75" customHeight="1">
      <c r="A30" s="62">
        <v>21080000</v>
      </c>
      <c r="B30" s="68" t="s">
        <v>33</v>
      </c>
      <c r="C30" s="42">
        <v>0</v>
      </c>
      <c r="D30" s="106"/>
      <c r="E30" s="64">
        <v>116.9</v>
      </c>
      <c r="F30" s="64">
        <v>149</v>
      </c>
      <c r="G30" s="47">
        <f>F30-E30</f>
        <v>32.099999999999994</v>
      </c>
      <c r="H30" s="47">
        <f>F30/E30*100</f>
        <v>127.45936698032506</v>
      </c>
      <c r="I30" s="107"/>
      <c r="J30" s="47"/>
      <c r="K30" s="47">
        <v>0.9</v>
      </c>
      <c r="L30" s="47"/>
      <c r="M30" s="47"/>
      <c r="N30" s="47">
        <f t="shared" si="10"/>
        <v>0</v>
      </c>
      <c r="O30" s="47">
        <f t="shared" si="11"/>
        <v>116.9</v>
      </c>
      <c r="P30" s="47">
        <f t="shared" si="12"/>
        <v>149.9</v>
      </c>
      <c r="Q30" s="47">
        <f t="shared" si="7"/>
        <v>33</v>
      </c>
      <c r="R30" s="47">
        <f t="shared" si="8"/>
        <v>128.22925577416595</v>
      </c>
    </row>
    <row r="31" spans="1:18" s="5" customFormat="1" ht="31.5">
      <c r="A31" s="54">
        <v>22000000</v>
      </c>
      <c r="B31" s="76" t="s">
        <v>83</v>
      </c>
      <c r="C31" s="56" t="e">
        <f>C32+#REF!</f>
        <v>#REF!</v>
      </c>
      <c r="D31" s="104">
        <f>D32+D33+D34+D35</f>
        <v>2266</v>
      </c>
      <c r="E31" s="104">
        <f t="shared" ref="E31:F31" si="13">E32+E33+E34+E35</f>
        <v>2884</v>
      </c>
      <c r="F31" s="104">
        <f t="shared" si="13"/>
        <v>2937</v>
      </c>
      <c r="G31" s="84">
        <f t="shared" ref="G31:G37" si="14">F31-E31</f>
        <v>53</v>
      </c>
      <c r="H31" s="84">
        <f t="shared" ref="H31:H37" si="15">F31/E31*100</f>
        <v>101.83772538141471</v>
      </c>
      <c r="I31" s="104"/>
      <c r="J31" s="84"/>
      <c r="K31" s="84"/>
      <c r="L31" s="84"/>
      <c r="M31" s="84"/>
      <c r="N31" s="84">
        <f t="shared" si="10"/>
        <v>2266</v>
      </c>
      <c r="O31" s="84">
        <f t="shared" si="11"/>
        <v>2884</v>
      </c>
      <c r="P31" s="84">
        <f t="shared" si="12"/>
        <v>2937</v>
      </c>
      <c r="Q31" s="84">
        <f t="shared" si="7"/>
        <v>53</v>
      </c>
      <c r="R31" s="84">
        <f t="shared" si="8"/>
        <v>101.83772538141471</v>
      </c>
    </row>
    <row r="32" spans="1:18" s="5" customFormat="1" ht="18.75">
      <c r="A32" s="77">
        <v>22010000</v>
      </c>
      <c r="B32" s="68" t="s">
        <v>84</v>
      </c>
      <c r="C32" s="42">
        <f>SUM(C33:C33)</f>
        <v>0</v>
      </c>
      <c r="D32" s="106">
        <v>2079</v>
      </c>
      <c r="E32" s="64">
        <v>2819</v>
      </c>
      <c r="F32" s="64">
        <v>2864</v>
      </c>
      <c r="G32" s="47">
        <f t="shared" si="14"/>
        <v>45</v>
      </c>
      <c r="H32" s="47">
        <f t="shared" si="15"/>
        <v>101.59631074849239</v>
      </c>
      <c r="I32" s="106"/>
      <c r="J32" s="78"/>
      <c r="K32" s="64"/>
      <c r="L32" s="47"/>
      <c r="M32" s="47"/>
      <c r="N32" s="47">
        <f t="shared" si="10"/>
        <v>2079</v>
      </c>
      <c r="O32" s="47">
        <f t="shared" si="11"/>
        <v>2819</v>
      </c>
      <c r="P32" s="47">
        <f t="shared" si="12"/>
        <v>2864</v>
      </c>
      <c r="Q32" s="47">
        <f t="shared" si="7"/>
        <v>45</v>
      </c>
      <c r="R32" s="47">
        <f t="shared" si="8"/>
        <v>101.59631074849239</v>
      </c>
    </row>
    <row r="33" spans="1:18" s="5" customFormat="1" ht="47.25">
      <c r="A33" s="69">
        <v>22080000</v>
      </c>
      <c r="B33" s="66" t="s">
        <v>32</v>
      </c>
      <c r="C33" s="43"/>
      <c r="D33" s="106">
        <v>99</v>
      </c>
      <c r="E33" s="64">
        <v>37</v>
      </c>
      <c r="F33" s="64">
        <v>37.4</v>
      </c>
      <c r="G33" s="47">
        <f t="shared" si="14"/>
        <v>0.39999999999999858</v>
      </c>
      <c r="H33" s="47">
        <f t="shared" si="15"/>
        <v>101.08108108108107</v>
      </c>
      <c r="I33" s="105"/>
      <c r="J33" s="70"/>
      <c r="K33" s="63"/>
      <c r="L33" s="63"/>
      <c r="M33" s="63"/>
      <c r="N33" s="47">
        <f t="shared" si="10"/>
        <v>99</v>
      </c>
      <c r="O33" s="47">
        <f t="shared" si="11"/>
        <v>37</v>
      </c>
      <c r="P33" s="47">
        <f t="shared" si="12"/>
        <v>37.4</v>
      </c>
      <c r="Q33" s="47">
        <f t="shared" si="7"/>
        <v>0.39999999999999858</v>
      </c>
      <c r="R33" s="47">
        <f t="shared" si="8"/>
        <v>101.08108108108107</v>
      </c>
    </row>
    <row r="34" spans="1:18" s="5" customFormat="1" ht="28.5" customHeight="1">
      <c r="A34" s="62">
        <v>22090000</v>
      </c>
      <c r="B34" s="66" t="s">
        <v>85</v>
      </c>
      <c r="C34" s="42"/>
      <c r="D34" s="106">
        <v>88</v>
      </c>
      <c r="E34" s="64">
        <v>28</v>
      </c>
      <c r="F34" s="64">
        <v>35</v>
      </c>
      <c r="G34" s="47">
        <f t="shared" si="14"/>
        <v>7</v>
      </c>
      <c r="H34" s="47">
        <f t="shared" si="15"/>
        <v>125</v>
      </c>
      <c r="I34" s="107"/>
      <c r="J34" s="72"/>
      <c r="K34" s="47"/>
      <c r="L34" s="47"/>
      <c r="M34" s="47"/>
      <c r="N34" s="47">
        <f t="shared" si="10"/>
        <v>88</v>
      </c>
      <c r="O34" s="47">
        <f t="shared" si="11"/>
        <v>28</v>
      </c>
      <c r="P34" s="47">
        <f t="shared" si="12"/>
        <v>35</v>
      </c>
      <c r="Q34" s="47">
        <f t="shared" si="7"/>
        <v>7</v>
      </c>
      <c r="R34" s="47">
        <f t="shared" si="8"/>
        <v>125</v>
      </c>
    </row>
    <row r="35" spans="1:18" s="5" customFormat="1" ht="47.25">
      <c r="A35" s="69">
        <v>22130000</v>
      </c>
      <c r="B35" s="66" t="s">
        <v>185</v>
      </c>
      <c r="C35" s="43"/>
      <c r="D35" s="106"/>
      <c r="E35" s="64"/>
      <c r="F35" s="64">
        <v>0.6</v>
      </c>
      <c r="G35" s="47">
        <f t="shared" ref="G35" si="16">F35-E35</f>
        <v>0.6</v>
      </c>
      <c r="H35" s="47" t="e">
        <f t="shared" ref="H35" si="17">F35/E35*100</f>
        <v>#DIV/0!</v>
      </c>
      <c r="I35" s="105"/>
      <c r="J35" s="70"/>
      <c r="K35" s="63"/>
      <c r="L35" s="63"/>
      <c r="M35" s="63"/>
      <c r="N35" s="47">
        <f t="shared" ref="N35" si="18">D35+I35</f>
        <v>0</v>
      </c>
      <c r="O35" s="47">
        <f t="shared" ref="O35" si="19">E35+J35</f>
        <v>0</v>
      </c>
      <c r="P35" s="47">
        <f t="shared" ref="P35" si="20">F35+K35</f>
        <v>0.6</v>
      </c>
      <c r="Q35" s="47">
        <f t="shared" ref="Q35" si="21">P35-O35</f>
        <v>0.6</v>
      </c>
      <c r="R35" s="47" t="e">
        <f t="shared" ref="R35" si="22">P35/O35*100</f>
        <v>#DIV/0!</v>
      </c>
    </row>
    <row r="36" spans="1:18" s="5" customFormat="1" ht="29.25" customHeight="1">
      <c r="A36" s="54">
        <v>24000000</v>
      </c>
      <c r="B36" s="76" t="s">
        <v>86</v>
      </c>
      <c r="C36" s="56">
        <f>C37</f>
        <v>30</v>
      </c>
      <c r="D36" s="104">
        <f>D37</f>
        <v>0</v>
      </c>
      <c r="E36" s="84">
        <f>E37</f>
        <v>264</v>
      </c>
      <c r="F36" s="84">
        <f>F37</f>
        <v>266.89999999999998</v>
      </c>
      <c r="G36" s="84">
        <f t="shared" si="14"/>
        <v>2.8999999999999773</v>
      </c>
      <c r="H36" s="84">
        <f t="shared" si="15"/>
        <v>101.09848484848484</v>
      </c>
      <c r="I36" s="104">
        <f>I37+I38</f>
        <v>0</v>
      </c>
      <c r="J36" s="84">
        <f>J37+J38</f>
        <v>0</v>
      </c>
      <c r="K36" s="84">
        <f>K37+K38</f>
        <v>1.6</v>
      </c>
      <c r="L36" s="84">
        <f>K36-J36</f>
        <v>1.6</v>
      </c>
      <c r="M36" s="113" t="e">
        <f>K36/J36*100</f>
        <v>#DIV/0!</v>
      </c>
      <c r="N36" s="84">
        <f t="shared" si="10"/>
        <v>0</v>
      </c>
      <c r="O36" s="84">
        <f t="shared" si="11"/>
        <v>264</v>
      </c>
      <c r="P36" s="84">
        <f t="shared" si="12"/>
        <v>268.5</v>
      </c>
      <c r="Q36" s="84">
        <f t="shared" si="7"/>
        <v>4.5</v>
      </c>
      <c r="R36" s="84">
        <f t="shared" si="8"/>
        <v>101.70454545454545</v>
      </c>
    </row>
    <row r="37" spans="1:18" s="5" customFormat="1" ht="31.5" customHeight="1">
      <c r="A37" s="62">
        <v>24060000</v>
      </c>
      <c r="B37" s="68" t="s">
        <v>33</v>
      </c>
      <c r="C37" s="42">
        <v>30</v>
      </c>
      <c r="D37" s="106"/>
      <c r="E37" s="64">
        <v>264</v>
      </c>
      <c r="F37" s="64">
        <v>266.89999999999998</v>
      </c>
      <c r="G37" s="47">
        <f t="shared" si="14"/>
        <v>2.8999999999999773</v>
      </c>
      <c r="H37" s="47">
        <f t="shared" si="15"/>
        <v>101.09848484848484</v>
      </c>
      <c r="I37" s="107"/>
      <c r="J37" s="72"/>
      <c r="K37" s="47">
        <v>1.6</v>
      </c>
      <c r="L37" s="47">
        <f>K37-J37</f>
        <v>1.6</v>
      </c>
      <c r="M37" s="114" t="e">
        <f>K37/J37*100</f>
        <v>#DIV/0!</v>
      </c>
      <c r="N37" s="47">
        <f t="shared" si="10"/>
        <v>0</v>
      </c>
      <c r="O37" s="47">
        <f t="shared" si="11"/>
        <v>264</v>
      </c>
      <c r="P37" s="47">
        <f t="shared" si="12"/>
        <v>268.5</v>
      </c>
      <c r="Q37" s="47">
        <f t="shared" si="7"/>
        <v>4.5</v>
      </c>
      <c r="R37" s="47">
        <f t="shared" si="8"/>
        <v>101.70454545454545</v>
      </c>
    </row>
    <row r="38" spans="1:18" s="5" customFormat="1" ht="31.5" hidden="1" customHeight="1">
      <c r="A38" s="62">
        <v>24170000</v>
      </c>
      <c r="B38" s="66" t="s">
        <v>89</v>
      </c>
      <c r="C38" s="42"/>
      <c r="D38" s="106"/>
      <c r="E38" s="64"/>
      <c r="F38" s="64"/>
      <c r="G38" s="47"/>
      <c r="H38" s="47"/>
      <c r="I38" s="107"/>
      <c r="J38" s="89"/>
      <c r="K38" s="47"/>
      <c r="L38" s="47">
        <f t="shared" ref="L38:L43" si="23">K38-J38</f>
        <v>0</v>
      </c>
      <c r="M38" s="114" t="e">
        <f t="shared" ref="M38:M43" si="24">K38/J38*100</f>
        <v>#DIV/0!</v>
      </c>
      <c r="N38" s="47">
        <f>D38+I38</f>
        <v>0</v>
      </c>
      <c r="O38" s="47">
        <f>E38+J38</f>
        <v>0</v>
      </c>
      <c r="P38" s="47">
        <f>F38+K38</f>
        <v>0</v>
      </c>
      <c r="Q38" s="47">
        <f t="shared" si="7"/>
        <v>0</v>
      </c>
      <c r="R38" s="47" t="e">
        <f t="shared" si="8"/>
        <v>#DIV/0!</v>
      </c>
    </row>
    <row r="39" spans="1:18" s="5" customFormat="1" ht="31.5">
      <c r="A39" s="57">
        <v>25000000</v>
      </c>
      <c r="B39" s="85" t="s">
        <v>34</v>
      </c>
      <c r="C39" s="56"/>
      <c r="D39" s="104"/>
      <c r="E39" s="84"/>
      <c r="F39" s="84"/>
      <c r="G39" s="84"/>
      <c r="H39" s="84"/>
      <c r="I39" s="104">
        <f>I40+I41</f>
        <v>2067.6</v>
      </c>
      <c r="J39" s="84">
        <f>J40+J41</f>
        <v>8483.7999999999993</v>
      </c>
      <c r="K39" s="84">
        <f>K40+K41</f>
        <v>8737</v>
      </c>
      <c r="L39" s="84">
        <f t="shared" si="23"/>
        <v>253.20000000000073</v>
      </c>
      <c r="M39" s="84">
        <f t="shared" si="24"/>
        <v>102.98451165751197</v>
      </c>
      <c r="N39" s="84">
        <f t="shared" si="10"/>
        <v>2067.6</v>
      </c>
      <c r="O39" s="84">
        <f t="shared" si="11"/>
        <v>8483.7999999999993</v>
      </c>
      <c r="P39" s="84">
        <f t="shared" si="12"/>
        <v>8737</v>
      </c>
      <c r="Q39" s="84">
        <f t="shared" si="7"/>
        <v>253.20000000000073</v>
      </c>
      <c r="R39" s="84">
        <f t="shared" si="8"/>
        <v>102.98451165751197</v>
      </c>
    </row>
    <row r="40" spans="1:18" s="5" customFormat="1" ht="53.25" customHeight="1">
      <c r="A40" s="79">
        <v>25010000</v>
      </c>
      <c r="B40" s="68" t="s">
        <v>35</v>
      </c>
      <c r="C40" s="56"/>
      <c r="D40" s="107"/>
      <c r="E40" s="47"/>
      <c r="F40" s="47"/>
      <c r="G40" s="47"/>
      <c r="H40" s="47"/>
      <c r="I40" s="109">
        <v>2067.6</v>
      </c>
      <c r="J40" s="47">
        <v>2136.9</v>
      </c>
      <c r="K40" s="47">
        <v>2390</v>
      </c>
      <c r="L40" s="47">
        <f t="shared" si="23"/>
        <v>253.09999999999991</v>
      </c>
      <c r="M40" s="47">
        <f t="shared" si="24"/>
        <v>111.8442603771819</v>
      </c>
      <c r="N40" s="47">
        <f t="shared" si="10"/>
        <v>2067.6</v>
      </c>
      <c r="O40" s="47">
        <f t="shared" si="11"/>
        <v>2136.9</v>
      </c>
      <c r="P40" s="47">
        <f t="shared" si="12"/>
        <v>2390</v>
      </c>
      <c r="Q40" s="47">
        <f t="shared" si="7"/>
        <v>253.09999999999991</v>
      </c>
      <c r="R40" s="47">
        <f t="shared" si="8"/>
        <v>111.8442603771819</v>
      </c>
    </row>
    <row r="41" spans="1:18" s="5" customFormat="1" ht="37.5" customHeight="1">
      <c r="A41" s="79">
        <v>25020000</v>
      </c>
      <c r="B41" s="68" t="s">
        <v>36</v>
      </c>
      <c r="C41" s="56"/>
      <c r="D41" s="107"/>
      <c r="E41" s="47"/>
      <c r="F41" s="47"/>
      <c r="G41" s="47"/>
      <c r="H41" s="47"/>
      <c r="I41" s="109"/>
      <c r="J41" s="47">
        <v>6346.9</v>
      </c>
      <c r="K41" s="47">
        <v>6347</v>
      </c>
      <c r="L41" s="47">
        <f t="shared" si="23"/>
        <v>0.1000000000003638</v>
      </c>
      <c r="M41" s="47">
        <f t="shared" si="24"/>
        <v>100.00157557232666</v>
      </c>
      <c r="N41" s="47">
        <f t="shared" si="10"/>
        <v>0</v>
      </c>
      <c r="O41" s="47">
        <f t="shared" si="11"/>
        <v>6346.9</v>
      </c>
      <c r="P41" s="47">
        <f t="shared" si="12"/>
        <v>6347</v>
      </c>
      <c r="Q41" s="47">
        <f t="shared" si="7"/>
        <v>0.1000000000003638</v>
      </c>
      <c r="R41" s="47">
        <f t="shared" si="8"/>
        <v>100.00157557232666</v>
      </c>
    </row>
    <row r="42" spans="1:18" s="5" customFormat="1" ht="22.5" customHeight="1">
      <c r="A42" s="57">
        <v>30000000</v>
      </c>
      <c r="B42" s="73" t="s">
        <v>37</v>
      </c>
      <c r="C42" s="42">
        <f>SUM(C43:C44)</f>
        <v>0</v>
      </c>
      <c r="D42" s="108">
        <f>D43+D44+D45</f>
        <v>0</v>
      </c>
      <c r="E42" s="108">
        <f>E43+E44+E45</f>
        <v>0</v>
      </c>
      <c r="F42" s="108">
        <f>F43+F44+F45</f>
        <v>0.8</v>
      </c>
      <c r="G42" s="84">
        <f>F42-E42</f>
        <v>0.8</v>
      </c>
      <c r="H42" s="84" t="e">
        <f>F42/E42*100</f>
        <v>#DIV/0!</v>
      </c>
      <c r="I42" s="108">
        <f>I43+I44+I45</f>
        <v>0</v>
      </c>
      <c r="J42" s="108">
        <f>J43+J44+J45</f>
        <v>325</v>
      </c>
      <c r="K42" s="108">
        <f>K43+K44+K45</f>
        <v>337.4</v>
      </c>
      <c r="L42" s="84">
        <f t="shared" si="23"/>
        <v>12.399999999999977</v>
      </c>
      <c r="M42" s="84">
        <f t="shared" si="24"/>
        <v>103.8153846153846</v>
      </c>
      <c r="N42" s="84">
        <f t="shared" si="10"/>
        <v>0</v>
      </c>
      <c r="O42" s="84">
        <f t="shared" si="11"/>
        <v>325</v>
      </c>
      <c r="P42" s="84">
        <f t="shared" si="12"/>
        <v>338.2</v>
      </c>
      <c r="Q42" s="84">
        <f t="shared" si="7"/>
        <v>13.199999999999989</v>
      </c>
      <c r="R42" s="84">
        <f t="shared" si="8"/>
        <v>104.06153846153845</v>
      </c>
    </row>
    <row r="43" spans="1:18" s="5" customFormat="1" ht="18.75">
      <c r="A43" s="79">
        <v>31000000</v>
      </c>
      <c r="B43" s="80" t="s">
        <v>38</v>
      </c>
      <c r="C43" s="42"/>
      <c r="D43" s="106"/>
      <c r="E43" s="106"/>
      <c r="F43" s="106"/>
      <c r="G43" s="47">
        <f>F43-E43</f>
        <v>0</v>
      </c>
      <c r="H43" s="47" t="e">
        <f>F43/E43*100</f>
        <v>#DIV/0!</v>
      </c>
      <c r="I43" s="107"/>
      <c r="J43" s="47"/>
      <c r="K43" s="47"/>
      <c r="L43" s="47">
        <f t="shared" si="23"/>
        <v>0</v>
      </c>
      <c r="M43" s="112" t="e">
        <f t="shared" si="24"/>
        <v>#DIV/0!</v>
      </c>
      <c r="N43" s="47">
        <f t="shared" si="10"/>
        <v>0</v>
      </c>
      <c r="O43" s="47">
        <f t="shared" si="11"/>
        <v>0</v>
      </c>
      <c r="P43" s="47">
        <f t="shared" si="12"/>
        <v>0</v>
      </c>
      <c r="Q43" s="47">
        <f t="shared" si="7"/>
        <v>0</v>
      </c>
      <c r="R43" s="47" t="e">
        <f t="shared" si="8"/>
        <v>#DIV/0!</v>
      </c>
    </row>
    <row r="44" spans="1:18" s="5" customFormat="1" ht="18.75">
      <c r="A44" s="79">
        <v>31010200</v>
      </c>
      <c r="B44" s="81" t="s">
        <v>152</v>
      </c>
      <c r="C44" s="42"/>
      <c r="D44" s="106"/>
      <c r="E44" s="64"/>
      <c r="F44" s="64">
        <v>0.8</v>
      </c>
      <c r="G44" s="47">
        <f>F44-E44</f>
        <v>0.8</v>
      </c>
      <c r="H44" s="47" t="e">
        <f>F44/E44*100</f>
        <v>#DIV/0!</v>
      </c>
      <c r="I44" s="107"/>
      <c r="J44" s="47"/>
      <c r="K44" s="47"/>
      <c r="L44" s="47">
        <f t="shared" ref="L44:L52" si="25">K44-J44</f>
        <v>0</v>
      </c>
      <c r="M44" s="112" t="e">
        <f>K44/J44*100</f>
        <v>#DIV/0!</v>
      </c>
      <c r="N44" s="47">
        <f t="shared" si="10"/>
        <v>0</v>
      </c>
      <c r="O44" s="47">
        <f t="shared" si="11"/>
        <v>0</v>
      </c>
      <c r="P44" s="47">
        <f t="shared" si="12"/>
        <v>0.8</v>
      </c>
      <c r="Q44" s="47">
        <f t="shared" si="7"/>
        <v>0.8</v>
      </c>
      <c r="R44" s="47" t="e">
        <f t="shared" si="8"/>
        <v>#DIV/0!</v>
      </c>
    </row>
    <row r="45" spans="1:18" s="5" customFormat="1" ht="18.75">
      <c r="A45" s="79">
        <v>33010000</v>
      </c>
      <c r="B45" s="81" t="s">
        <v>142</v>
      </c>
      <c r="C45" s="42"/>
      <c r="D45" s="106"/>
      <c r="E45" s="64"/>
      <c r="F45" s="64"/>
      <c r="G45" s="47"/>
      <c r="H45" s="47"/>
      <c r="I45" s="107"/>
      <c r="J45" s="47">
        <v>325</v>
      </c>
      <c r="K45" s="47">
        <v>337.4</v>
      </c>
      <c r="L45" s="47">
        <f t="shared" si="25"/>
        <v>12.399999999999977</v>
      </c>
      <c r="M45" s="47">
        <f>K45/J45*100</f>
        <v>103.8153846153846</v>
      </c>
      <c r="N45" s="47">
        <f>D45+I45</f>
        <v>0</v>
      </c>
      <c r="O45" s="47">
        <f>E45+J45</f>
        <v>325</v>
      </c>
      <c r="P45" s="47">
        <f>F45+K45</f>
        <v>337.4</v>
      </c>
      <c r="Q45" s="47">
        <f>P45-O45</f>
        <v>12.399999999999977</v>
      </c>
      <c r="R45" s="47">
        <f>P45/O45*100</f>
        <v>103.8153846153846</v>
      </c>
    </row>
    <row r="46" spans="1:18" s="5" customFormat="1" ht="18.75">
      <c r="A46" s="54">
        <v>50000000</v>
      </c>
      <c r="B46" s="73" t="s">
        <v>39</v>
      </c>
      <c r="C46" s="56">
        <f>SUM(C47:C48)</f>
        <v>0</v>
      </c>
      <c r="D46" s="104">
        <f>SUM(D47:D48)</f>
        <v>0</v>
      </c>
      <c r="E46" s="84">
        <f>SUM(E47:E48)</f>
        <v>0</v>
      </c>
      <c r="F46" s="84">
        <f>SUM(F47:F48)</f>
        <v>0</v>
      </c>
      <c r="G46" s="84">
        <f>E46-C46</f>
        <v>0</v>
      </c>
      <c r="H46" s="110"/>
      <c r="I46" s="104">
        <f>SUM(I47:I48)</f>
        <v>0</v>
      </c>
      <c r="J46" s="84">
        <f>SUM(J47:J48)</f>
        <v>0</v>
      </c>
      <c r="K46" s="84">
        <f>SUM(K47:K48)</f>
        <v>83</v>
      </c>
      <c r="L46" s="84">
        <f t="shared" si="25"/>
        <v>83</v>
      </c>
      <c r="M46" s="111" t="e">
        <f t="shared" ref="M46:M52" si="26">K46/J46*100</f>
        <v>#DIV/0!</v>
      </c>
      <c r="N46" s="84">
        <f t="shared" si="10"/>
        <v>0</v>
      </c>
      <c r="O46" s="84">
        <f t="shared" si="11"/>
        <v>0</v>
      </c>
      <c r="P46" s="84">
        <f t="shared" si="12"/>
        <v>83</v>
      </c>
      <c r="Q46" s="84">
        <f t="shared" ref="Q46:Q55" si="27">P46-O46</f>
        <v>83</v>
      </c>
      <c r="R46" s="84" t="e">
        <f t="shared" ref="R46:R55" si="28">P46/O46*100</f>
        <v>#DIV/0!</v>
      </c>
    </row>
    <row r="47" spans="1:18" s="5" customFormat="1" ht="45" hidden="1">
      <c r="A47" s="62">
        <v>50080000</v>
      </c>
      <c r="B47" s="81" t="s">
        <v>40</v>
      </c>
      <c r="C47" s="42"/>
      <c r="D47" s="106"/>
      <c r="E47" s="64"/>
      <c r="F47" s="64"/>
      <c r="G47" s="47"/>
      <c r="H47" s="82"/>
      <c r="I47" s="107"/>
      <c r="J47" s="47"/>
      <c r="K47" s="47"/>
      <c r="L47" s="47">
        <f t="shared" si="25"/>
        <v>0</v>
      </c>
      <c r="M47" s="112" t="e">
        <f t="shared" si="26"/>
        <v>#DIV/0!</v>
      </c>
      <c r="N47" s="47">
        <f t="shared" si="10"/>
        <v>0</v>
      </c>
      <c r="O47" s="47">
        <f t="shared" si="11"/>
        <v>0</v>
      </c>
      <c r="P47" s="47">
        <f t="shared" si="12"/>
        <v>0</v>
      </c>
      <c r="Q47" s="47">
        <f t="shared" si="27"/>
        <v>0</v>
      </c>
      <c r="R47" s="47" t="e">
        <f t="shared" si="28"/>
        <v>#DIV/0!</v>
      </c>
    </row>
    <row r="48" spans="1:18" s="5" customFormat="1" ht="45">
      <c r="A48" s="62">
        <v>50110000</v>
      </c>
      <c r="B48" s="81" t="s">
        <v>41</v>
      </c>
      <c r="C48" s="42"/>
      <c r="D48" s="106"/>
      <c r="E48" s="64"/>
      <c r="F48" s="64"/>
      <c r="G48" s="47"/>
      <c r="H48" s="47"/>
      <c r="I48" s="107"/>
      <c r="J48" s="47"/>
      <c r="K48" s="47">
        <v>83</v>
      </c>
      <c r="L48" s="47">
        <f t="shared" si="25"/>
        <v>83</v>
      </c>
      <c r="M48" s="112" t="e">
        <f t="shared" si="26"/>
        <v>#DIV/0!</v>
      </c>
      <c r="N48" s="47">
        <f t="shared" si="10"/>
        <v>0</v>
      </c>
      <c r="O48" s="47">
        <f t="shared" si="11"/>
        <v>0</v>
      </c>
      <c r="P48" s="47">
        <f t="shared" si="12"/>
        <v>83</v>
      </c>
      <c r="Q48" s="47">
        <f t="shared" si="27"/>
        <v>83</v>
      </c>
      <c r="R48" s="47" t="e">
        <f t="shared" si="28"/>
        <v>#DIV/0!</v>
      </c>
    </row>
    <row r="49" spans="1:18" s="5" customFormat="1" ht="37.5">
      <c r="A49" s="54">
        <v>90010100</v>
      </c>
      <c r="B49" s="86" t="s">
        <v>90</v>
      </c>
      <c r="C49" s="83" t="e">
        <f>C8+C27+C42+C45+C46</f>
        <v>#REF!</v>
      </c>
      <c r="D49" s="103">
        <f>D8+D27+D42</f>
        <v>82000</v>
      </c>
      <c r="E49" s="61">
        <f>E8+E27+E42</f>
        <v>93126.399999999994</v>
      </c>
      <c r="F49" s="61">
        <f>F8+F27+F42</f>
        <v>96026</v>
      </c>
      <c r="G49" s="61">
        <f t="shared" ref="G49:G75" si="29">F49-E49</f>
        <v>2899.6000000000058</v>
      </c>
      <c r="H49" s="61">
        <f t="shared" ref="H49:H75" si="30">F49/E49*100</f>
        <v>103.11361762078208</v>
      </c>
      <c r="I49" s="61">
        <f>I8+I27+I42+I46</f>
        <v>2147.6</v>
      </c>
      <c r="J49" s="61">
        <f>J8+J27+J42+J46</f>
        <v>8888.7999999999993</v>
      </c>
      <c r="K49" s="61">
        <f>K8+K27+K42+K46</f>
        <v>9237.1999999999989</v>
      </c>
      <c r="L49" s="61">
        <f t="shared" si="25"/>
        <v>348.39999999999964</v>
      </c>
      <c r="M49" s="61">
        <f t="shared" si="26"/>
        <v>103.91953919539193</v>
      </c>
      <c r="N49" s="84">
        <f t="shared" si="10"/>
        <v>84147.6</v>
      </c>
      <c r="O49" s="84">
        <f t="shared" si="11"/>
        <v>102015.2</v>
      </c>
      <c r="P49" s="84">
        <f t="shared" si="12"/>
        <v>105263.2</v>
      </c>
      <c r="Q49" s="84">
        <f t="shared" si="27"/>
        <v>3248</v>
      </c>
      <c r="R49" s="84">
        <f t="shared" si="28"/>
        <v>103.1838392710106</v>
      </c>
    </row>
    <row r="50" spans="1:18" s="119" customFormat="1" ht="31.5" customHeight="1">
      <c r="A50" s="116">
        <v>40000000</v>
      </c>
      <c r="B50" s="117" t="s">
        <v>42</v>
      </c>
      <c r="C50" s="118" t="e">
        <f>C53+#REF!+#REF!</f>
        <v>#REF!</v>
      </c>
      <c r="D50" s="126">
        <f>D51</f>
        <v>72008.100000000006</v>
      </c>
      <c r="E50" s="126">
        <f>E51</f>
        <v>68024.2</v>
      </c>
      <c r="F50" s="126">
        <f>F51</f>
        <v>68024.2</v>
      </c>
      <c r="G50" s="126">
        <f t="shared" si="29"/>
        <v>0</v>
      </c>
      <c r="H50" s="126">
        <f t="shared" si="30"/>
        <v>100</v>
      </c>
      <c r="I50" s="126">
        <f>I51</f>
        <v>0</v>
      </c>
      <c r="J50" s="126">
        <f>J51</f>
        <v>0</v>
      </c>
      <c r="K50" s="126">
        <f>K51</f>
        <v>0</v>
      </c>
      <c r="L50" s="126">
        <f t="shared" si="25"/>
        <v>0</v>
      </c>
      <c r="M50" s="126" t="e">
        <f t="shared" si="26"/>
        <v>#DIV/0!</v>
      </c>
      <c r="N50" s="84">
        <f t="shared" si="10"/>
        <v>72008.100000000006</v>
      </c>
      <c r="O50" s="84">
        <f t="shared" si="11"/>
        <v>68024.2</v>
      </c>
      <c r="P50" s="84">
        <f t="shared" si="12"/>
        <v>68024.2</v>
      </c>
      <c r="Q50" s="84">
        <f t="shared" si="27"/>
        <v>0</v>
      </c>
      <c r="R50" s="84">
        <f t="shared" si="28"/>
        <v>100</v>
      </c>
    </row>
    <row r="51" spans="1:18" s="119" customFormat="1" ht="31.5" customHeight="1">
      <c r="A51" s="116">
        <v>41000000</v>
      </c>
      <c r="B51" s="117" t="s">
        <v>91</v>
      </c>
      <c r="C51" s="118"/>
      <c r="D51" s="126">
        <f>D52+D54</f>
        <v>72008.100000000006</v>
      </c>
      <c r="E51" s="126">
        <f>E52+E54</f>
        <v>68024.2</v>
      </c>
      <c r="F51" s="126">
        <f>F52+F54</f>
        <v>68024.2</v>
      </c>
      <c r="G51" s="126">
        <f t="shared" si="29"/>
        <v>0</v>
      </c>
      <c r="H51" s="126">
        <f t="shared" si="30"/>
        <v>100</v>
      </c>
      <c r="I51" s="126">
        <f>I52+I54</f>
        <v>0</v>
      </c>
      <c r="J51" s="126">
        <f>J52+J54</f>
        <v>0</v>
      </c>
      <c r="K51" s="126">
        <f>K52+K54</f>
        <v>0</v>
      </c>
      <c r="L51" s="126">
        <f t="shared" si="25"/>
        <v>0</v>
      </c>
      <c r="M51" s="126" t="e">
        <f t="shared" si="26"/>
        <v>#DIV/0!</v>
      </c>
      <c r="N51" s="84">
        <f t="shared" ref="N51:P52" si="31">D51+I51</f>
        <v>72008.100000000006</v>
      </c>
      <c r="O51" s="84">
        <f t="shared" si="31"/>
        <v>68024.2</v>
      </c>
      <c r="P51" s="84">
        <f t="shared" si="31"/>
        <v>68024.2</v>
      </c>
      <c r="Q51" s="84">
        <f t="shared" si="27"/>
        <v>0</v>
      </c>
      <c r="R51" s="84">
        <f t="shared" si="28"/>
        <v>100</v>
      </c>
    </row>
    <row r="52" spans="1:18" s="119" customFormat="1" ht="31.5" customHeight="1">
      <c r="A52" s="116">
        <v>41020000</v>
      </c>
      <c r="B52" s="117" t="s">
        <v>92</v>
      </c>
      <c r="C52" s="118"/>
      <c r="D52" s="126">
        <f>D53</f>
        <v>12170.2</v>
      </c>
      <c r="E52" s="126">
        <f>E53</f>
        <v>12170.2</v>
      </c>
      <c r="F52" s="126">
        <f>F53</f>
        <v>12170.2</v>
      </c>
      <c r="G52" s="126">
        <f t="shared" si="29"/>
        <v>0</v>
      </c>
      <c r="H52" s="126">
        <f t="shared" si="30"/>
        <v>100</v>
      </c>
      <c r="I52" s="126">
        <f>I53</f>
        <v>0</v>
      </c>
      <c r="J52" s="126">
        <f>J53</f>
        <v>0</v>
      </c>
      <c r="K52" s="126">
        <f>K53</f>
        <v>0</v>
      </c>
      <c r="L52" s="126">
        <f t="shared" si="25"/>
        <v>0</v>
      </c>
      <c r="M52" s="126" t="e">
        <f t="shared" si="26"/>
        <v>#DIV/0!</v>
      </c>
      <c r="N52" s="84">
        <f t="shared" si="31"/>
        <v>12170.2</v>
      </c>
      <c r="O52" s="84">
        <f t="shared" si="31"/>
        <v>12170.2</v>
      </c>
      <c r="P52" s="84">
        <f t="shared" si="31"/>
        <v>12170.2</v>
      </c>
      <c r="Q52" s="84">
        <f t="shared" si="27"/>
        <v>0</v>
      </c>
      <c r="R52" s="84">
        <f t="shared" si="28"/>
        <v>100</v>
      </c>
    </row>
    <row r="53" spans="1:18" s="122" customFormat="1" ht="27" customHeight="1">
      <c r="A53" s="120">
        <v>41020100</v>
      </c>
      <c r="B53" s="120" t="s">
        <v>43</v>
      </c>
      <c r="C53" s="121">
        <v>14421.3</v>
      </c>
      <c r="D53" s="127">
        <v>12170.2</v>
      </c>
      <c r="E53" s="127">
        <v>12170.2</v>
      </c>
      <c r="F53" s="127">
        <v>12170.2</v>
      </c>
      <c r="G53" s="127">
        <f t="shared" si="29"/>
        <v>0</v>
      </c>
      <c r="H53" s="127">
        <f t="shared" si="30"/>
        <v>100</v>
      </c>
      <c r="I53" s="127"/>
      <c r="J53" s="127"/>
      <c r="K53" s="127"/>
      <c r="L53" s="127"/>
      <c r="M53" s="127"/>
      <c r="N53" s="87">
        <f t="shared" si="10"/>
        <v>12170.2</v>
      </c>
      <c r="O53" s="87">
        <f t="shared" si="11"/>
        <v>12170.2</v>
      </c>
      <c r="P53" s="87">
        <f t="shared" si="12"/>
        <v>12170.2</v>
      </c>
      <c r="Q53" s="87">
        <f t="shared" si="27"/>
        <v>0</v>
      </c>
      <c r="R53" s="87">
        <f t="shared" si="28"/>
        <v>100</v>
      </c>
    </row>
    <row r="54" spans="1:18" s="122" customFormat="1" ht="33" customHeight="1">
      <c r="A54" s="116">
        <v>41030000</v>
      </c>
      <c r="B54" s="116" t="s">
        <v>93</v>
      </c>
      <c r="C54" s="118"/>
      <c r="D54" s="126">
        <f>D55+D56+D57+D58+D59</f>
        <v>59837.9</v>
      </c>
      <c r="E54" s="126">
        <f>E55+E56+E57+E58+E59</f>
        <v>55854</v>
      </c>
      <c r="F54" s="126">
        <f>F55+F56+F57+F58+F59</f>
        <v>55854</v>
      </c>
      <c r="G54" s="126">
        <f t="shared" si="29"/>
        <v>0</v>
      </c>
      <c r="H54" s="126">
        <f t="shared" si="30"/>
        <v>100</v>
      </c>
      <c r="I54" s="126">
        <f>I56+I57+I58+I59</f>
        <v>0</v>
      </c>
      <c r="J54" s="126">
        <f>J55+J56+J57+J58+J59</f>
        <v>0</v>
      </c>
      <c r="K54" s="126">
        <f>K55+K56+K57+K58+K59</f>
        <v>0</v>
      </c>
      <c r="L54" s="126">
        <f>L55+L56+L57+L58+L59</f>
        <v>0</v>
      </c>
      <c r="M54" s="126" t="e">
        <f>K54/J54*100</f>
        <v>#DIV/0!</v>
      </c>
      <c r="N54" s="84">
        <f t="shared" si="10"/>
        <v>59837.9</v>
      </c>
      <c r="O54" s="84">
        <f t="shared" si="11"/>
        <v>55854</v>
      </c>
      <c r="P54" s="84">
        <f t="shared" si="12"/>
        <v>55854</v>
      </c>
      <c r="Q54" s="84">
        <f t="shared" si="27"/>
        <v>0</v>
      </c>
      <c r="R54" s="84">
        <f t="shared" si="28"/>
        <v>100</v>
      </c>
    </row>
    <row r="55" spans="1:18" s="122" customFormat="1" ht="60.75" hidden="1">
      <c r="A55" s="120">
        <v>41030400</v>
      </c>
      <c r="B55" s="120" t="s">
        <v>143</v>
      </c>
      <c r="C55" s="121">
        <v>100</v>
      </c>
      <c r="D55" s="127"/>
      <c r="E55" s="127"/>
      <c r="F55" s="127"/>
      <c r="G55" s="127">
        <f>F55-E55</f>
        <v>0</v>
      </c>
      <c r="H55" s="127" t="e">
        <f>F55/E55*100</f>
        <v>#DIV/0!</v>
      </c>
      <c r="I55" s="127"/>
      <c r="J55" s="127"/>
      <c r="K55" s="127"/>
      <c r="L55" s="128"/>
      <c r="M55" s="128"/>
      <c r="N55" s="87">
        <f t="shared" si="10"/>
        <v>0</v>
      </c>
      <c r="O55" s="87">
        <f t="shared" si="11"/>
        <v>0</v>
      </c>
      <c r="P55" s="87">
        <f t="shared" si="12"/>
        <v>0</v>
      </c>
      <c r="Q55" s="87">
        <f t="shared" si="27"/>
        <v>0</v>
      </c>
      <c r="R55" s="87" t="e">
        <f t="shared" si="28"/>
        <v>#DIV/0!</v>
      </c>
    </row>
    <row r="56" spans="1:18" s="122" customFormat="1" ht="45.75" hidden="1">
      <c r="A56" s="120">
        <v>41033200</v>
      </c>
      <c r="B56" s="120" t="s">
        <v>94</v>
      </c>
      <c r="C56" s="121">
        <v>100</v>
      </c>
      <c r="D56" s="127"/>
      <c r="E56" s="127"/>
      <c r="F56" s="127"/>
      <c r="G56" s="127">
        <f t="shared" si="29"/>
        <v>0</v>
      </c>
      <c r="H56" s="127" t="e">
        <f t="shared" si="30"/>
        <v>#DIV/0!</v>
      </c>
      <c r="I56" s="127"/>
      <c r="J56" s="127"/>
      <c r="K56" s="127"/>
      <c r="L56" s="128"/>
      <c r="M56" s="128"/>
      <c r="N56" s="87">
        <f t="shared" ref="N56:N67" si="32">D56+I56</f>
        <v>0</v>
      </c>
      <c r="O56" s="87">
        <f t="shared" ref="O56:O67" si="33">E56+J56</f>
        <v>0</v>
      </c>
      <c r="P56" s="87">
        <f t="shared" ref="P56:P67" si="34">F56+K56</f>
        <v>0</v>
      </c>
      <c r="Q56" s="87">
        <f t="shared" ref="Q56:Q67" si="35">P56-O56</f>
        <v>0</v>
      </c>
      <c r="R56" s="87" t="e">
        <f t="shared" ref="R56:R67" si="36">P56/O56*100</f>
        <v>#DIV/0!</v>
      </c>
    </row>
    <row r="57" spans="1:18" s="122" customFormat="1" ht="33" customHeight="1">
      <c r="A57" s="120">
        <v>41033900</v>
      </c>
      <c r="B57" s="120" t="s">
        <v>44</v>
      </c>
      <c r="C57" s="121">
        <v>100</v>
      </c>
      <c r="D57" s="127">
        <v>59837.9</v>
      </c>
      <c r="E57" s="127">
        <v>55854</v>
      </c>
      <c r="F57" s="127">
        <v>55854</v>
      </c>
      <c r="G57" s="127">
        <f t="shared" si="29"/>
        <v>0</v>
      </c>
      <c r="H57" s="127">
        <f t="shared" si="30"/>
        <v>100</v>
      </c>
      <c r="I57" s="127"/>
      <c r="J57" s="127"/>
      <c r="K57" s="127"/>
      <c r="L57" s="128"/>
      <c r="M57" s="128"/>
      <c r="N57" s="87">
        <f t="shared" si="32"/>
        <v>59837.9</v>
      </c>
      <c r="O57" s="87">
        <f t="shared" si="33"/>
        <v>55854</v>
      </c>
      <c r="P57" s="87">
        <f t="shared" si="34"/>
        <v>55854</v>
      </c>
      <c r="Q57" s="87">
        <f t="shared" si="35"/>
        <v>0</v>
      </c>
      <c r="R57" s="87">
        <f t="shared" si="36"/>
        <v>100</v>
      </c>
    </row>
    <row r="58" spans="1:18" s="122" customFormat="1" ht="33" hidden="1" customHeight="1">
      <c r="A58" s="120">
        <v>41034200</v>
      </c>
      <c r="B58" s="120" t="s">
        <v>45</v>
      </c>
      <c r="C58" s="121"/>
      <c r="D58" s="127"/>
      <c r="E58" s="127"/>
      <c r="F58" s="127"/>
      <c r="G58" s="127">
        <f t="shared" si="29"/>
        <v>0</v>
      </c>
      <c r="H58" s="127" t="e">
        <f t="shared" si="30"/>
        <v>#DIV/0!</v>
      </c>
      <c r="I58" s="127"/>
      <c r="J58" s="127"/>
      <c r="K58" s="127"/>
      <c r="L58" s="128"/>
      <c r="M58" s="128"/>
      <c r="N58" s="87">
        <f t="shared" si="32"/>
        <v>0</v>
      </c>
      <c r="O58" s="87">
        <f t="shared" si="33"/>
        <v>0</v>
      </c>
      <c r="P58" s="87">
        <f t="shared" si="34"/>
        <v>0</v>
      </c>
      <c r="Q58" s="87">
        <f t="shared" si="35"/>
        <v>0</v>
      </c>
      <c r="R58" s="87" t="e">
        <f t="shared" si="36"/>
        <v>#DIV/0!</v>
      </c>
    </row>
    <row r="59" spans="1:18" s="122" customFormat="1" ht="45.75" hidden="1">
      <c r="A59" s="120">
        <v>41034500</v>
      </c>
      <c r="B59" s="120" t="s">
        <v>46</v>
      </c>
      <c r="C59" s="121"/>
      <c r="D59" s="127"/>
      <c r="E59" s="127"/>
      <c r="F59" s="127"/>
      <c r="G59" s="127">
        <f t="shared" si="29"/>
        <v>0</v>
      </c>
      <c r="H59" s="127" t="e">
        <f t="shared" si="30"/>
        <v>#DIV/0!</v>
      </c>
      <c r="I59" s="127"/>
      <c r="J59" s="127"/>
      <c r="K59" s="127"/>
      <c r="L59" s="127"/>
      <c r="M59" s="127"/>
      <c r="N59" s="87">
        <f t="shared" si="32"/>
        <v>0</v>
      </c>
      <c r="O59" s="87">
        <f t="shared" si="33"/>
        <v>0</v>
      </c>
      <c r="P59" s="87">
        <f t="shared" si="34"/>
        <v>0</v>
      </c>
      <c r="Q59" s="87">
        <f t="shared" si="35"/>
        <v>0</v>
      </c>
      <c r="R59" s="87" t="e">
        <f t="shared" si="36"/>
        <v>#DIV/0!</v>
      </c>
    </row>
    <row r="60" spans="1:18" s="122" customFormat="1" ht="56.25">
      <c r="A60" s="123">
        <v>90010200</v>
      </c>
      <c r="B60" s="86" t="s">
        <v>95</v>
      </c>
      <c r="C60" s="124">
        <f>C18+C38+C52+C56+C57</f>
        <v>200</v>
      </c>
      <c r="D60" s="104">
        <f>D49+D50</f>
        <v>154008.1</v>
      </c>
      <c r="E60" s="84">
        <f>E49+E50</f>
        <v>161150.59999999998</v>
      </c>
      <c r="F60" s="84">
        <f>F49+F50</f>
        <v>164050.20000000001</v>
      </c>
      <c r="G60" s="84">
        <f t="shared" si="29"/>
        <v>2899.6000000000349</v>
      </c>
      <c r="H60" s="84">
        <f t="shared" si="30"/>
        <v>101.79931070687917</v>
      </c>
      <c r="I60" s="104">
        <f>I49+I50</f>
        <v>2147.6</v>
      </c>
      <c r="J60" s="84">
        <f>J49+J50</f>
        <v>8888.7999999999993</v>
      </c>
      <c r="K60" s="84">
        <f>K49+K50</f>
        <v>9237.1999999999989</v>
      </c>
      <c r="L60" s="84">
        <f>K60-J60</f>
        <v>348.39999999999964</v>
      </c>
      <c r="M60" s="84">
        <f>K60/J60*100</f>
        <v>103.91953919539193</v>
      </c>
      <c r="N60" s="84">
        <f t="shared" si="32"/>
        <v>156155.70000000001</v>
      </c>
      <c r="O60" s="84">
        <f t="shared" si="33"/>
        <v>170039.39999999997</v>
      </c>
      <c r="P60" s="84">
        <f t="shared" si="34"/>
        <v>173287.40000000002</v>
      </c>
      <c r="Q60" s="84">
        <f t="shared" si="35"/>
        <v>3248.0000000000582</v>
      </c>
      <c r="R60" s="84">
        <f t="shared" si="36"/>
        <v>101.91014553097698</v>
      </c>
    </row>
    <row r="61" spans="1:18" s="122" customFormat="1" ht="33" customHeight="1">
      <c r="A61" s="116">
        <v>41040000</v>
      </c>
      <c r="B61" s="117" t="s">
        <v>96</v>
      </c>
      <c r="C61" s="118"/>
      <c r="D61" s="126">
        <f>D62+D63</f>
        <v>2645.3</v>
      </c>
      <c r="E61" s="126">
        <f>E62+E63</f>
        <v>2645.3</v>
      </c>
      <c r="F61" s="126">
        <f>F62+F63</f>
        <v>2645.3</v>
      </c>
      <c r="G61" s="126">
        <f t="shared" si="29"/>
        <v>0</v>
      </c>
      <c r="H61" s="126">
        <f t="shared" si="30"/>
        <v>100</v>
      </c>
      <c r="I61" s="126">
        <f>I62+I63</f>
        <v>0</v>
      </c>
      <c r="J61" s="126">
        <f>J62+J63</f>
        <v>0</v>
      </c>
      <c r="K61" s="126">
        <f>K62+K63</f>
        <v>0</v>
      </c>
      <c r="L61" s="126">
        <f>K61-J61</f>
        <v>0</v>
      </c>
      <c r="M61" s="126" t="e">
        <f>K61/J61*100</f>
        <v>#DIV/0!</v>
      </c>
      <c r="N61" s="84">
        <f t="shared" si="32"/>
        <v>2645.3</v>
      </c>
      <c r="O61" s="84">
        <f t="shared" si="33"/>
        <v>2645.3</v>
      </c>
      <c r="P61" s="84">
        <f t="shared" si="34"/>
        <v>2645.3</v>
      </c>
      <c r="Q61" s="84">
        <f t="shared" si="35"/>
        <v>0</v>
      </c>
      <c r="R61" s="84">
        <f t="shared" si="36"/>
        <v>100</v>
      </c>
    </row>
    <row r="62" spans="1:18" s="122" customFormat="1" ht="60.75">
      <c r="A62" s="120">
        <v>41040200</v>
      </c>
      <c r="B62" s="120" t="s">
        <v>97</v>
      </c>
      <c r="C62" s="121">
        <v>14421.3</v>
      </c>
      <c r="D62" s="127">
        <v>1050.2</v>
      </c>
      <c r="E62" s="127">
        <v>1050.2</v>
      </c>
      <c r="F62" s="127">
        <v>1050.2</v>
      </c>
      <c r="G62" s="127">
        <f t="shared" si="29"/>
        <v>0</v>
      </c>
      <c r="H62" s="127">
        <f t="shared" si="30"/>
        <v>100</v>
      </c>
      <c r="I62" s="127"/>
      <c r="J62" s="127"/>
      <c r="K62" s="127"/>
      <c r="L62" s="127"/>
      <c r="M62" s="127"/>
      <c r="N62" s="87">
        <f t="shared" si="32"/>
        <v>1050.2</v>
      </c>
      <c r="O62" s="87">
        <f t="shared" si="33"/>
        <v>1050.2</v>
      </c>
      <c r="P62" s="87">
        <f t="shared" si="34"/>
        <v>1050.2</v>
      </c>
      <c r="Q62" s="87">
        <f t="shared" si="35"/>
        <v>0</v>
      </c>
      <c r="R62" s="87">
        <f t="shared" si="36"/>
        <v>100</v>
      </c>
    </row>
    <row r="63" spans="1:18" s="122" customFormat="1" ht="91.5" customHeight="1">
      <c r="A63" s="120">
        <v>41040500</v>
      </c>
      <c r="B63" s="132" t="s">
        <v>178</v>
      </c>
      <c r="C63" s="121"/>
      <c r="D63" s="127">
        <v>1595.1</v>
      </c>
      <c r="E63" s="127">
        <v>1595.1</v>
      </c>
      <c r="F63" s="127">
        <v>1595.1</v>
      </c>
      <c r="G63" s="127">
        <f t="shared" ref="G63" si="37">F63-E63</f>
        <v>0</v>
      </c>
      <c r="H63" s="127">
        <f t="shared" ref="H63" si="38">F63/E63*100</f>
        <v>100</v>
      </c>
      <c r="I63" s="127"/>
      <c r="J63" s="127"/>
      <c r="K63" s="127"/>
      <c r="L63" s="127"/>
      <c r="M63" s="127"/>
      <c r="N63" s="87">
        <f t="shared" ref="N63" si="39">D63+I63</f>
        <v>1595.1</v>
      </c>
      <c r="O63" s="87">
        <f t="shared" ref="O63" si="40">E63+J63</f>
        <v>1595.1</v>
      </c>
      <c r="P63" s="87">
        <f t="shared" ref="P63" si="41">F63+K63</f>
        <v>1595.1</v>
      </c>
      <c r="Q63" s="87">
        <f t="shared" ref="Q63" si="42">P63-O63</f>
        <v>0</v>
      </c>
      <c r="R63" s="87">
        <f t="shared" ref="R63" si="43">P63/O63*100</f>
        <v>100</v>
      </c>
    </row>
    <row r="64" spans="1:18" s="122" customFormat="1" ht="33" customHeight="1">
      <c r="A64" s="116">
        <v>41050000</v>
      </c>
      <c r="B64" s="116" t="s">
        <v>98</v>
      </c>
      <c r="C64" s="118"/>
      <c r="D64" s="126">
        <f>D65+D66+D67+D68+D69+D70+D71+D72+D73+D74</f>
        <v>6600.4</v>
      </c>
      <c r="E64" s="126">
        <f>E65+E66+E67+E68+E69+E70+E71+E72+E73+E74</f>
        <v>6655.4</v>
      </c>
      <c r="F64" s="126">
        <f>F65+F66+F67+F68+F69+F70+F71+F72+F73+F74</f>
        <v>6356</v>
      </c>
      <c r="G64" s="126">
        <f t="shared" si="29"/>
        <v>-299.39999999999964</v>
      </c>
      <c r="H64" s="126">
        <f t="shared" si="30"/>
        <v>95.501397361541009</v>
      </c>
      <c r="I64" s="126">
        <f>I65+I66+I67+I68+I69+I70+I71+I72+I73+I74</f>
        <v>0</v>
      </c>
      <c r="J64" s="126">
        <f>J65+J66+J67+J68+J69+J70+J71+J72+J73+J74</f>
        <v>0</v>
      </c>
      <c r="K64" s="126">
        <f>K65+K66+K67+K68+K69+K70+K71+K72+K73+K74</f>
        <v>0</v>
      </c>
      <c r="L64" s="126">
        <f>K64-J64</f>
        <v>0</v>
      </c>
      <c r="M64" s="126" t="e">
        <f>K64/J64*100</f>
        <v>#DIV/0!</v>
      </c>
      <c r="N64" s="84">
        <f t="shared" si="32"/>
        <v>6600.4</v>
      </c>
      <c r="O64" s="84">
        <f t="shared" si="33"/>
        <v>6655.4</v>
      </c>
      <c r="P64" s="84">
        <f t="shared" si="34"/>
        <v>6356</v>
      </c>
      <c r="Q64" s="84">
        <f t="shared" si="35"/>
        <v>-299.39999999999964</v>
      </c>
      <c r="R64" s="84">
        <f t="shared" si="36"/>
        <v>95.501397361541009</v>
      </c>
    </row>
    <row r="65" spans="1:18" s="122" customFormat="1" ht="90.75" hidden="1">
      <c r="A65" s="120">
        <v>41050900</v>
      </c>
      <c r="B65" s="120" t="s">
        <v>150</v>
      </c>
      <c r="C65" s="121">
        <v>14421.3</v>
      </c>
      <c r="D65" s="127"/>
      <c r="E65" s="127"/>
      <c r="F65" s="127"/>
      <c r="G65" s="127">
        <f>F65-E65</f>
        <v>0</v>
      </c>
      <c r="H65" s="127" t="e">
        <f>F65/E65*100</f>
        <v>#DIV/0!</v>
      </c>
      <c r="I65" s="127"/>
      <c r="J65" s="127"/>
      <c r="K65" s="127"/>
      <c r="L65" s="127"/>
      <c r="M65" s="127"/>
      <c r="N65" s="87">
        <f t="shared" ref="N65:P66" si="44">D65+I65</f>
        <v>0</v>
      </c>
      <c r="O65" s="87">
        <f t="shared" si="44"/>
        <v>0</v>
      </c>
      <c r="P65" s="87">
        <f t="shared" si="44"/>
        <v>0</v>
      </c>
      <c r="Q65" s="87">
        <f>P65-O65</f>
        <v>0</v>
      </c>
      <c r="R65" s="87" t="e">
        <f>P65/O65*100</f>
        <v>#DIV/0!</v>
      </c>
    </row>
    <row r="66" spans="1:18" s="122" customFormat="1" ht="45.75">
      <c r="A66" s="120">
        <v>41051000</v>
      </c>
      <c r="B66" s="120" t="s">
        <v>131</v>
      </c>
      <c r="C66" s="121">
        <v>14421.3</v>
      </c>
      <c r="D66" s="127">
        <v>1843.6</v>
      </c>
      <c r="E66" s="127">
        <v>1659.2</v>
      </c>
      <c r="F66" s="127">
        <v>1659.2</v>
      </c>
      <c r="G66" s="127">
        <f>F66-E66</f>
        <v>0</v>
      </c>
      <c r="H66" s="127">
        <f>F66/E66*100</f>
        <v>100</v>
      </c>
      <c r="I66" s="127"/>
      <c r="J66" s="127"/>
      <c r="K66" s="127"/>
      <c r="L66" s="127"/>
      <c r="M66" s="127"/>
      <c r="N66" s="87">
        <f t="shared" si="44"/>
        <v>1843.6</v>
      </c>
      <c r="O66" s="87">
        <f t="shared" si="44"/>
        <v>1659.2</v>
      </c>
      <c r="P66" s="87">
        <f t="shared" si="44"/>
        <v>1659.2</v>
      </c>
      <c r="Q66" s="87">
        <f>P66-O66</f>
        <v>0</v>
      </c>
      <c r="R66" s="87">
        <f>P66/O66*100</f>
        <v>100</v>
      </c>
    </row>
    <row r="67" spans="1:18" s="122" customFormat="1" ht="45.75" hidden="1">
      <c r="A67" s="120">
        <v>41051100</v>
      </c>
      <c r="B67" s="120" t="s">
        <v>140</v>
      </c>
      <c r="C67" s="121">
        <v>14421.3</v>
      </c>
      <c r="D67" s="127"/>
      <c r="E67" s="127"/>
      <c r="F67" s="127"/>
      <c r="G67" s="127">
        <f>F67-E67</f>
        <v>0</v>
      </c>
      <c r="H67" s="127" t="e">
        <f>F67/E67*100</f>
        <v>#DIV/0!</v>
      </c>
      <c r="I67" s="127"/>
      <c r="J67" s="127"/>
      <c r="K67" s="127"/>
      <c r="L67" s="127"/>
      <c r="M67" s="127"/>
      <c r="N67" s="87">
        <f t="shared" si="32"/>
        <v>0</v>
      </c>
      <c r="O67" s="87">
        <f t="shared" si="33"/>
        <v>0</v>
      </c>
      <c r="P67" s="87">
        <f t="shared" si="34"/>
        <v>0</v>
      </c>
      <c r="Q67" s="87">
        <f t="shared" si="35"/>
        <v>0</v>
      </c>
      <c r="R67" s="87" t="e">
        <f t="shared" si="36"/>
        <v>#DIV/0!</v>
      </c>
    </row>
    <row r="68" spans="1:18" s="122" customFormat="1" ht="48" customHeight="1">
      <c r="A68" s="120">
        <v>41051200</v>
      </c>
      <c r="B68" s="120" t="s">
        <v>99</v>
      </c>
      <c r="C68" s="121">
        <v>14421.3</v>
      </c>
      <c r="D68" s="127">
        <v>566.6</v>
      </c>
      <c r="E68" s="127">
        <v>509.9</v>
      </c>
      <c r="F68" s="127">
        <v>509.9</v>
      </c>
      <c r="G68" s="127">
        <f t="shared" si="29"/>
        <v>0</v>
      </c>
      <c r="H68" s="127">
        <f t="shared" si="30"/>
        <v>100</v>
      </c>
      <c r="I68" s="127"/>
      <c r="J68" s="127"/>
      <c r="K68" s="127"/>
      <c r="L68" s="127"/>
      <c r="M68" s="127"/>
      <c r="N68" s="87">
        <f t="shared" si="10"/>
        <v>566.6</v>
      </c>
      <c r="O68" s="87">
        <f t="shared" si="11"/>
        <v>509.9</v>
      </c>
      <c r="P68" s="87">
        <f t="shared" si="12"/>
        <v>509.9</v>
      </c>
      <c r="Q68" s="87">
        <f t="shared" ref="Q68:Q75" si="45">P68-O68</f>
        <v>0</v>
      </c>
      <c r="R68" s="87">
        <f t="shared" ref="R68:R75" si="46">P68/O68*100</f>
        <v>100</v>
      </c>
    </row>
    <row r="69" spans="1:18" s="122" customFormat="1" ht="60.75" hidden="1">
      <c r="A69" s="120">
        <v>41051400</v>
      </c>
      <c r="B69" s="120" t="s">
        <v>100</v>
      </c>
      <c r="C69" s="121"/>
      <c r="D69" s="127"/>
      <c r="E69" s="127"/>
      <c r="F69" s="127"/>
      <c r="G69" s="127">
        <f t="shared" si="29"/>
        <v>0</v>
      </c>
      <c r="H69" s="127" t="e">
        <f t="shared" si="30"/>
        <v>#DIV/0!</v>
      </c>
      <c r="I69" s="127"/>
      <c r="J69" s="127"/>
      <c r="K69" s="127"/>
      <c r="L69" s="127"/>
      <c r="M69" s="127"/>
      <c r="N69" s="87">
        <f t="shared" si="10"/>
        <v>0</v>
      </c>
      <c r="O69" s="87">
        <f t="shared" si="11"/>
        <v>0</v>
      </c>
      <c r="P69" s="87">
        <f t="shared" si="12"/>
        <v>0</v>
      </c>
      <c r="Q69" s="87">
        <f t="shared" si="45"/>
        <v>0</v>
      </c>
      <c r="R69" s="87" t="e">
        <f t="shared" si="46"/>
        <v>#DIV/0!</v>
      </c>
    </row>
    <row r="70" spans="1:18" s="122" customFormat="1" ht="60.75" hidden="1">
      <c r="A70" s="120">
        <v>41053000</v>
      </c>
      <c r="B70" s="120" t="s">
        <v>151</v>
      </c>
      <c r="C70" s="121"/>
      <c r="D70" s="127"/>
      <c r="E70" s="127"/>
      <c r="F70" s="127"/>
      <c r="G70" s="127">
        <f t="shared" si="29"/>
        <v>0</v>
      </c>
      <c r="H70" s="127" t="e">
        <f t="shared" si="30"/>
        <v>#DIV/0!</v>
      </c>
      <c r="I70" s="127"/>
      <c r="J70" s="127"/>
      <c r="K70" s="127"/>
      <c r="L70" s="127"/>
      <c r="M70" s="127"/>
      <c r="N70" s="87">
        <f t="shared" si="10"/>
        <v>0</v>
      </c>
      <c r="O70" s="87">
        <f t="shared" si="11"/>
        <v>0</v>
      </c>
      <c r="P70" s="87">
        <f t="shared" si="12"/>
        <v>0</v>
      </c>
      <c r="Q70" s="87">
        <f t="shared" si="45"/>
        <v>0</v>
      </c>
      <c r="R70" s="87" t="e">
        <f t="shared" si="46"/>
        <v>#DIV/0!</v>
      </c>
    </row>
    <row r="71" spans="1:18" s="122" customFormat="1" ht="30.75" hidden="1">
      <c r="A71" s="120">
        <v>41053400</v>
      </c>
      <c r="B71" s="120" t="s">
        <v>141</v>
      </c>
      <c r="C71" s="125"/>
      <c r="D71" s="129"/>
      <c r="E71" s="129"/>
      <c r="F71" s="129"/>
      <c r="G71" s="129">
        <f>F71-E71</f>
        <v>0</v>
      </c>
      <c r="H71" s="129" t="e">
        <f>F71/E71*100</f>
        <v>#DIV/0!</v>
      </c>
      <c r="I71" s="129"/>
      <c r="J71" s="129"/>
      <c r="K71" s="129"/>
      <c r="L71" s="129"/>
      <c r="M71" s="129"/>
      <c r="N71" s="87">
        <f t="shared" ref="N71:P73" si="47">D71+I71</f>
        <v>0</v>
      </c>
      <c r="O71" s="87">
        <f t="shared" si="47"/>
        <v>0</v>
      </c>
      <c r="P71" s="87">
        <f t="shared" si="47"/>
        <v>0</v>
      </c>
      <c r="Q71" s="87">
        <f t="shared" si="45"/>
        <v>0</v>
      </c>
      <c r="R71" s="87" t="e">
        <f t="shared" si="46"/>
        <v>#DIV/0!</v>
      </c>
    </row>
    <row r="72" spans="1:18" s="122" customFormat="1" ht="18.75">
      <c r="A72" s="120">
        <v>41053900</v>
      </c>
      <c r="B72" s="120" t="s">
        <v>135</v>
      </c>
      <c r="C72" s="125"/>
      <c r="D72" s="127">
        <v>4190.2</v>
      </c>
      <c r="E72" s="127">
        <v>4486.3</v>
      </c>
      <c r="F72" s="127">
        <v>4186.8999999999996</v>
      </c>
      <c r="G72" s="127">
        <f>F72-E72</f>
        <v>-299.40000000000055</v>
      </c>
      <c r="H72" s="127">
        <f>F72/E72*100</f>
        <v>93.326349107282155</v>
      </c>
      <c r="I72" s="129"/>
      <c r="J72" s="129"/>
      <c r="K72" s="129"/>
      <c r="L72" s="127">
        <f>K72-J72</f>
        <v>0</v>
      </c>
      <c r="M72" s="127" t="e">
        <f>K72/J72*100</f>
        <v>#DIV/0!</v>
      </c>
      <c r="N72" s="87">
        <f t="shared" si="47"/>
        <v>4190.2</v>
      </c>
      <c r="O72" s="87">
        <f t="shared" si="47"/>
        <v>4486.3</v>
      </c>
      <c r="P72" s="87">
        <f t="shared" si="47"/>
        <v>4186.8999999999996</v>
      </c>
      <c r="Q72" s="87">
        <f t="shared" si="45"/>
        <v>-299.40000000000055</v>
      </c>
      <c r="R72" s="87">
        <f t="shared" si="46"/>
        <v>93.326349107282155</v>
      </c>
    </row>
    <row r="73" spans="1:18" s="122" customFormat="1" ht="60.75" hidden="1">
      <c r="A73" s="120">
        <v>41055000</v>
      </c>
      <c r="B73" s="120" t="s">
        <v>169</v>
      </c>
      <c r="C73" s="125"/>
      <c r="D73" s="127"/>
      <c r="E73" s="127"/>
      <c r="F73" s="127"/>
      <c r="G73" s="129">
        <f>F73-E73</f>
        <v>0</v>
      </c>
      <c r="H73" s="129" t="e">
        <f>F73/E73*100</f>
        <v>#DIV/0!</v>
      </c>
      <c r="I73" s="129"/>
      <c r="J73" s="129"/>
      <c r="K73" s="129"/>
      <c r="L73" s="129"/>
      <c r="M73" s="129"/>
      <c r="N73" s="87">
        <f t="shared" si="47"/>
        <v>0</v>
      </c>
      <c r="O73" s="87">
        <f t="shared" si="47"/>
        <v>0</v>
      </c>
      <c r="P73" s="87">
        <f t="shared" si="47"/>
        <v>0</v>
      </c>
      <c r="Q73" s="87">
        <f t="shared" si="45"/>
        <v>0</v>
      </c>
      <c r="R73" s="87" t="e">
        <f t="shared" si="46"/>
        <v>#DIV/0!</v>
      </c>
    </row>
    <row r="74" spans="1:18" s="122" customFormat="1" ht="75.75" hidden="1">
      <c r="A74" s="120">
        <v>41055200</v>
      </c>
      <c r="B74" s="120" t="s">
        <v>170</v>
      </c>
      <c r="C74" s="125"/>
      <c r="D74" s="129"/>
      <c r="E74" s="129"/>
      <c r="F74" s="129"/>
      <c r="G74" s="129">
        <f t="shared" si="29"/>
        <v>0</v>
      </c>
      <c r="H74" s="129" t="e">
        <f t="shared" si="30"/>
        <v>#DIV/0!</v>
      </c>
      <c r="I74" s="129"/>
      <c r="J74" s="129"/>
      <c r="K74" s="129"/>
      <c r="L74" s="129"/>
      <c r="M74" s="129"/>
      <c r="N74" s="87">
        <f t="shared" si="10"/>
        <v>0</v>
      </c>
      <c r="O74" s="87">
        <f t="shared" si="11"/>
        <v>0</v>
      </c>
      <c r="P74" s="87">
        <f t="shared" si="12"/>
        <v>0</v>
      </c>
      <c r="Q74" s="87">
        <f t="shared" si="45"/>
        <v>0</v>
      </c>
      <c r="R74" s="87" t="e">
        <f t="shared" si="46"/>
        <v>#DIV/0!</v>
      </c>
    </row>
    <row r="75" spans="1:18" s="131" customFormat="1" ht="32.25" customHeight="1">
      <c r="A75" s="130"/>
      <c r="B75" s="86" t="s">
        <v>102</v>
      </c>
      <c r="C75" s="126" t="e">
        <f>C49+C50+#REF!+#REF!</f>
        <v>#REF!</v>
      </c>
      <c r="D75" s="126">
        <f>D60+D61+D64</f>
        <v>163253.79999999999</v>
      </c>
      <c r="E75" s="126">
        <f>E60+E61+E64</f>
        <v>170451.29999999996</v>
      </c>
      <c r="F75" s="126">
        <f>F60+F61+F64</f>
        <v>173051.5</v>
      </c>
      <c r="G75" s="126">
        <f t="shared" si="29"/>
        <v>2600.2000000000407</v>
      </c>
      <c r="H75" s="126">
        <f t="shared" si="30"/>
        <v>101.52547971180039</v>
      </c>
      <c r="I75" s="126">
        <f>I60+I61+I64</f>
        <v>2147.6</v>
      </c>
      <c r="J75" s="126">
        <f>J60+J61+J64</f>
        <v>8888.7999999999993</v>
      </c>
      <c r="K75" s="126">
        <f>K60+K61+K64</f>
        <v>9237.1999999999989</v>
      </c>
      <c r="L75" s="126">
        <f>K75-J75</f>
        <v>348.39999999999964</v>
      </c>
      <c r="M75" s="126">
        <f>K75/J75*100</f>
        <v>103.91953919539193</v>
      </c>
      <c r="N75" s="84">
        <f t="shared" si="10"/>
        <v>165401.4</v>
      </c>
      <c r="O75" s="84">
        <f t="shared" si="11"/>
        <v>179340.09999999995</v>
      </c>
      <c r="P75" s="84">
        <f t="shared" si="12"/>
        <v>182288.7</v>
      </c>
      <c r="Q75" s="84">
        <f t="shared" si="45"/>
        <v>2948.600000000064</v>
      </c>
      <c r="R75" s="84">
        <f t="shared" si="46"/>
        <v>101.64413870629048</v>
      </c>
    </row>
    <row r="76" spans="1:18" s="5" customForma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</row>
    <row r="77" spans="1:18" s="5" customForma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</row>
  </sheetData>
  <dataConsolidate/>
  <mergeCells count="9">
    <mergeCell ref="O1:R1"/>
    <mergeCell ref="O2:R2"/>
    <mergeCell ref="O3:R3"/>
    <mergeCell ref="D5:H5"/>
    <mergeCell ref="A5:A6"/>
    <mergeCell ref="B5:B6"/>
    <mergeCell ref="A1:N1"/>
    <mergeCell ref="A2:N2"/>
    <mergeCell ref="A3:N3"/>
  </mergeCells>
  <phoneticPr fontId="24" type="noConversion"/>
  <pageMargins left="0.19685039370078741" right="0.23622047244094491" top="0.55118110236220474" bottom="0.15748031496062992" header="0.19685039370078741" footer="0.15748031496062992"/>
  <pageSetup paperSize="9" scale="55" orientation="landscape" horizontalDpi="30066" verticalDpi="26478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52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14" sqref="B14"/>
    </sheetView>
  </sheetViews>
  <sheetFormatPr defaultColWidth="9" defaultRowHeight="12.75"/>
  <cols>
    <col min="1" max="1" width="9.28515625" bestFit="1" customWidth="1"/>
    <col min="2" max="2" width="53.5703125" customWidth="1"/>
    <col min="3" max="3" width="12.7109375" customWidth="1"/>
    <col min="4" max="4" width="10.85546875" customWidth="1"/>
    <col min="5" max="5" width="9.5703125" customWidth="1"/>
    <col min="6" max="6" width="10.5703125" bestFit="1" customWidth="1"/>
    <col min="7" max="7" width="9.7109375" bestFit="1" customWidth="1"/>
    <col min="8" max="8" width="11" bestFit="1" customWidth="1"/>
    <col min="9" max="9" width="11" customWidth="1"/>
    <col min="10" max="10" width="11" bestFit="1" customWidth="1"/>
    <col min="11" max="11" width="10" customWidth="1"/>
    <col min="12" max="12" width="9.7109375" customWidth="1"/>
    <col min="13" max="13" width="10" customWidth="1"/>
    <col min="14" max="14" width="9.28515625" customWidth="1"/>
    <col min="15" max="15" width="9.7109375" customWidth="1"/>
    <col min="16" max="16" width="8.5703125" customWidth="1"/>
    <col min="17" max="17" width="9.28515625" bestFit="1" customWidth="1"/>
  </cols>
  <sheetData>
    <row r="1" spans="1:17" ht="16.5">
      <c r="A1" s="148" t="s">
        <v>47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"/>
      <c r="N1" s="1"/>
      <c r="O1" s="1"/>
      <c r="P1" s="1"/>
      <c r="Q1" s="1"/>
    </row>
    <row r="2" spans="1:17" ht="20.25">
      <c r="A2" s="8"/>
      <c r="M2" s="1"/>
      <c r="N2" s="1"/>
      <c r="O2" s="1"/>
      <c r="P2" s="1"/>
      <c r="Q2" s="1"/>
    </row>
    <row r="3" spans="1:17">
      <c r="A3" s="142" t="s">
        <v>3</v>
      </c>
      <c r="B3" s="150" t="s">
        <v>48</v>
      </c>
      <c r="C3" s="152" t="s">
        <v>5</v>
      </c>
      <c r="D3" s="153"/>
      <c r="E3" s="154"/>
      <c r="F3" s="154"/>
      <c r="G3" s="155"/>
      <c r="H3" s="14" t="s">
        <v>6</v>
      </c>
      <c r="I3" s="14"/>
      <c r="J3" s="14"/>
      <c r="K3" s="14"/>
      <c r="L3" s="14"/>
      <c r="M3" s="14" t="s">
        <v>7</v>
      </c>
      <c r="N3" s="14"/>
      <c r="O3" s="14"/>
      <c r="P3" s="14"/>
      <c r="Q3" s="14"/>
    </row>
    <row r="4" spans="1:17" ht="38.25">
      <c r="A4" s="142"/>
      <c r="B4" s="151"/>
      <c r="C4" s="90" t="s">
        <v>188</v>
      </c>
      <c r="D4" s="90" t="s">
        <v>179</v>
      </c>
      <c r="E4" s="15" t="s">
        <v>49</v>
      </c>
      <c r="F4" s="15" t="s">
        <v>10</v>
      </c>
      <c r="G4" s="15" t="s">
        <v>11</v>
      </c>
      <c r="H4" s="90" t="s">
        <v>188</v>
      </c>
      <c r="I4" s="90" t="s">
        <v>179</v>
      </c>
      <c r="J4" s="15" t="s">
        <v>49</v>
      </c>
      <c r="K4" s="15" t="s">
        <v>10</v>
      </c>
      <c r="L4" s="15" t="s">
        <v>11</v>
      </c>
      <c r="M4" s="90" t="s">
        <v>188</v>
      </c>
      <c r="N4" s="90" t="s">
        <v>179</v>
      </c>
      <c r="O4" s="15" t="s">
        <v>49</v>
      </c>
      <c r="P4" s="15" t="s">
        <v>10</v>
      </c>
      <c r="Q4" s="15" t="s">
        <v>11</v>
      </c>
    </row>
    <row r="5" spans="1:17">
      <c r="A5" s="16">
        <v>1</v>
      </c>
      <c r="B5" s="16">
        <v>2</v>
      </c>
      <c r="C5" s="16">
        <v>3</v>
      </c>
      <c r="D5" s="17" t="s">
        <v>13</v>
      </c>
      <c r="E5" s="17" t="s">
        <v>14</v>
      </c>
      <c r="F5" s="17" t="s">
        <v>15</v>
      </c>
      <c r="G5" s="17" t="s">
        <v>16</v>
      </c>
      <c r="H5" s="17" t="s">
        <v>17</v>
      </c>
      <c r="I5" s="17" t="s">
        <v>18</v>
      </c>
      <c r="J5" s="17" t="s">
        <v>19</v>
      </c>
      <c r="K5" s="17" t="s">
        <v>20</v>
      </c>
      <c r="L5" s="17" t="s">
        <v>21</v>
      </c>
      <c r="M5" s="17" t="s">
        <v>22</v>
      </c>
      <c r="N5" s="17" t="s">
        <v>23</v>
      </c>
      <c r="O5" s="17" t="s">
        <v>24</v>
      </c>
      <c r="P5" s="17" t="s">
        <v>25</v>
      </c>
      <c r="Q5" s="17" t="s">
        <v>26</v>
      </c>
    </row>
    <row r="6" spans="1:17" ht="15.75">
      <c r="A6" s="18" t="s">
        <v>50</v>
      </c>
      <c r="B6" s="19" t="s">
        <v>51</v>
      </c>
      <c r="C6" s="45">
        <f>C7+C8+C9+C10</f>
        <v>40616.6</v>
      </c>
      <c r="D6" s="45">
        <f>D7+D8+D9+D10</f>
        <v>26826.9</v>
      </c>
      <c r="E6" s="45">
        <f>E7+E8+E9+E10</f>
        <v>26720.300000000003</v>
      </c>
      <c r="F6" s="45">
        <f t="shared" ref="F6:F22" si="0">E6-D6</f>
        <v>-106.59999999999854</v>
      </c>
      <c r="G6" s="45">
        <f t="shared" ref="G6:G22" si="1">E6/D6*100</f>
        <v>99.602637651014476</v>
      </c>
      <c r="H6" s="45">
        <f>H7+H9</f>
        <v>0</v>
      </c>
      <c r="I6" s="45">
        <f>I7+I9</f>
        <v>2476.4</v>
      </c>
      <c r="J6" s="45">
        <f>J7+J9</f>
        <v>2476.4</v>
      </c>
      <c r="K6" s="45">
        <f t="shared" ref="K6:K22" si="2">J6-I6</f>
        <v>0</v>
      </c>
      <c r="L6" s="45">
        <f t="shared" ref="L6:L22" si="3">J6/I6*100</f>
        <v>100</v>
      </c>
      <c r="M6" s="45">
        <f t="shared" ref="M6:O8" si="4">C6+H6</f>
        <v>40616.6</v>
      </c>
      <c r="N6" s="45">
        <f t="shared" si="4"/>
        <v>29303.300000000003</v>
      </c>
      <c r="O6" s="45">
        <f t="shared" si="4"/>
        <v>29196.700000000004</v>
      </c>
      <c r="P6" s="45">
        <f t="shared" ref="P6:P22" si="5">O6-N6</f>
        <v>-106.59999999999854</v>
      </c>
      <c r="Q6" s="45">
        <f t="shared" ref="Q6:Q22" si="6">O6/N6*100</f>
        <v>99.636218446386593</v>
      </c>
    </row>
    <row r="7" spans="1:17" ht="51">
      <c r="A7" s="91" t="s">
        <v>103</v>
      </c>
      <c r="B7" s="20" t="s">
        <v>52</v>
      </c>
      <c r="C7" s="42">
        <v>36698.199999999997</v>
      </c>
      <c r="D7" s="42">
        <v>23953.3</v>
      </c>
      <c r="E7" s="42">
        <v>23857.9</v>
      </c>
      <c r="F7" s="37">
        <f t="shared" si="0"/>
        <v>-95.399999999997817</v>
      </c>
      <c r="G7" s="37">
        <f t="shared" si="1"/>
        <v>99.601725023274469</v>
      </c>
      <c r="H7" s="42"/>
      <c r="I7" s="42">
        <v>2270.1</v>
      </c>
      <c r="J7" s="42">
        <v>2270.1</v>
      </c>
      <c r="K7" s="37">
        <f t="shared" si="2"/>
        <v>0</v>
      </c>
      <c r="L7" s="37">
        <f t="shared" si="3"/>
        <v>100</v>
      </c>
      <c r="M7" s="37">
        <f t="shared" si="4"/>
        <v>36698.199999999997</v>
      </c>
      <c r="N7" s="37">
        <f t="shared" si="4"/>
        <v>26223.399999999998</v>
      </c>
      <c r="O7" s="37">
        <f t="shared" si="4"/>
        <v>26128</v>
      </c>
      <c r="P7" s="37">
        <f t="shared" si="5"/>
        <v>-95.399999999997817</v>
      </c>
      <c r="Q7" s="37">
        <f t="shared" si="6"/>
        <v>99.63620278072257</v>
      </c>
    </row>
    <row r="8" spans="1:17" ht="25.5">
      <c r="A8" s="91" t="s">
        <v>161</v>
      </c>
      <c r="B8" s="92" t="s">
        <v>162</v>
      </c>
      <c r="C8" s="42">
        <v>1940</v>
      </c>
      <c r="D8" s="42">
        <v>1488.2</v>
      </c>
      <c r="E8" s="42">
        <v>1485.5</v>
      </c>
      <c r="F8" s="37">
        <f t="shared" si="0"/>
        <v>-2.7000000000000455</v>
      </c>
      <c r="G8" s="37">
        <f t="shared" si="1"/>
        <v>99.818572772476813</v>
      </c>
      <c r="H8" s="42"/>
      <c r="I8" s="42"/>
      <c r="J8" s="42"/>
      <c r="K8" s="37">
        <f t="shared" si="2"/>
        <v>0</v>
      </c>
      <c r="L8" s="37" t="e">
        <f t="shared" si="3"/>
        <v>#DIV/0!</v>
      </c>
      <c r="M8" s="37">
        <f t="shared" si="4"/>
        <v>1940</v>
      </c>
      <c r="N8" s="37">
        <f t="shared" si="4"/>
        <v>1488.2</v>
      </c>
      <c r="O8" s="37">
        <f t="shared" si="4"/>
        <v>1485.5</v>
      </c>
      <c r="P8" s="37">
        <f t="shared" si="5"/>
        <v>-2.7000000000000455</v>
      </c>
      <c r="Q8" s="37">
        <f t="shared" si="6"/>
        <v>99.818572772476813</v>
      </c>
    </row>
    <row r="9" spans="1:17">
      <c r="A9" s="91" t="s">
        <v>104</v>
      </c>
      <c r="B9" s="92" t="s">
        <v>105</v>
      </c>
      <c r="C9" s="42">
        <v>1978.4</v>
      </c>
      <c r="D9" s="42">
        <v>1385.4</v>
      </c>
      <c r="E9" s="42">
        <v>1376.9</v>
      </c>
      <c r="F9" s="37">
        <f t="shared" si="0"/>
        <v>-8.5</v>
      </c>
      <c r="G9" s="37">
        <f t="shared" si="1"/>
        <v>99.386458784466583</v>
      </c>
      <c r="H9" s="42"/>
      <c r="I9" s="42">
        <v>206.3</v>
      </c>
      <c r="J9" s="42">
        <v>206.3</v>
      </c>
      <c r="K9" s="37">
        <f t="shared" si="2"/>
        <v>0</v>
      </c>
      <c r="L9" s="37">
        <f t="shared" si="3"/>
        <v>100</v>
      </c>
      <c r="M9" s="37">
        <f t="shared" ref="M9:O10" si="7">C9+H9</f>
        <v>1978.4</v>
      </c>
      <c r="N9" s="37">
        <f t="shared" si="7"/>
        <v>1591.7</v>
      </c>
      <c r="O9" s="37">
        <f t="shared" si="7"/>
        <v>1583.2</v>
      </c>
      <c r="P9" s="37">
        <f t="shared" si="5"/>
        <v>-8.5</v>
      </c>
      <c r="Q9" s="37">
        <f t="shared" si="6"/>
        <v>99.46597977005716</v>
      </c>
    </row>
    <row r="10" spans="1:17" hidden="1">
      <c r="A10" s="91" t="s">
        <v>153</v>
      </c>
      <c r="B10" s="92" t="s">
        <v>154</v>
      </c>
      <c r="C10" s="42"/>
      <c r="D10" s="42"/>
      <c r="E10" s="42"/>
      <c r="F10" s="37">
        <f t="shared" si="0"/>
        <v>0</v>
      </c>
      <c r="G10" s="37" t="e">
        <f t="shared" si="1"/>
        <v>#DIV/0!</v>
      </c>
      <c r="H10" s="42"/>
      <c r="I10" s="42"/>
      <c r="J10" s="42"/>
      <c r="K10" s="37">
        <f t="shared" si="2"/>
        <v>0</v>
      </c>
      <c r="L10" s="37" t="e">
        <f t="shared" si="3"/>
        <v>#DIV/0!</v>
      </c>
      <c r="M10" s="37">
        <f t="shared" si="7"/>
        <v>0</v>
      </c>
      <c r="N10" s="37">
        <f t="shared" si="7"/>
        <v>0</v>
      </c>
      <c r="O10" s="37">
        <f t="shared" si="7"/>
        <v>0</v>
      </c>
      <c r="P10" s="37">
        <f t="shared" si="5"/>
        <v>0</v>
      </c>
      <c r="Q10" s="37" t="e">
        <f t="shared" si="6"/>
        <v>#DIV/0!</v>
      </c>
    </row>
    <row r="11" spans="1:17" ht="15.75">
      <c r="A11" s="18" t="s">
        <v>53</v>
      </c>
      <c r="B11" s="19" t="s">
        <v>54</v>
      </c>
      <c r="C11" s="96">
        <v>95938.3</v>
      </c>
      <c r="D11" s="96">
        <v>110392</v>
      </c>
      <c r="E11" s="96">
        <v>109935</v>
      </c>
      <c r="F11" s="45">
        <f t="shared" si="0"/>
        <v>-457</v>
      </c>
      <c r="G11" s="45">
        <f t="shared" si="1"/>
        <v>99.58602072613958</v>
      </c>
      <c r="H11" s="45">
        <v>2067.6</v>
      </c>
      <c r="I11" s="45">
        <v>3508.6</v>
      </c>
      <c r="J11" s="45">
        <v>3348.4</v>
      </c>
      <c r="K11" s="45">
        <f t="shared" si="2"/>
        <v>-160.19999999999982</v>
      </c>
      <c r="L11" s="45">
        <f t="shared" si="3"/>
        <v>95.434076269737218</v>
      </c>
      <c r="M11" s="45">
        <f t="shared" ref="M11:O15" si="8">C11+H11</f>
        <v>98005.900000000009</v>
      </c>
      <c r="N11" s="45">
        <f t="shared" si="8"/>
        <v>113900.6</v>
      </c>
      <c r="O11" s="45">
        <f t="shared" si="8"/>
        <v>113283.4</v>
      </c>
      <c r="P11" s="45">
        <f t="shared" si="5"/>
        <v>-617.20000000001164</v>
      </c>
      <c r="Q11" s="45">
        <f t="shared" si="6"/>
        <v>99.458124013394126</v>
      </c>
    </row>
    <row r="12" spans="1:17" ht="15.75">
      <c r="A12" s="115" t="s">
        <v>163</v>
      </c>
      <c r="B12" s="19" t="s">
        <v>164</v>
      </c>
      <c r="C12" s="96">
        <v>7419.8</v>
      </c>
      <c r="D12" s="96">
        <v>9913.6</v>
      </c>
      <c r="E12" s="96">
        <v>9473</v>
      </c>
      <c r="F12" s="45">
        <f>E12-D12</f>
        <v>-440.60000000000036</v>
      </c>
      <c r="G12" s="45">
        <f>E12/D12*100</f>
        <v>95.555600387346672</v>
      </c>
      <c r="H12" s="45"/>
      <c r="I12" s="45"/>
      <c r="J12" s="45"/>
      <c r="K12" s="45">
        <f>J12-I12</f>
        <v>0</v>
      </c>
      <c r="L12" s="45" t="e">
        <f>J12/I12*100</f>
        <v>#DIV/0!</v>
      </c>
      <c r="M12" s="45">
        <f t="shared" si="8"/>
        <v>7419.8</v>
      </c>
      <c r="N12" s="45">
        <f t="shared" si="8"/>
        <v>9913.6</v>
      </c>
      <c r="O12" s="45">
        <f t="shared" si="8"/>
        <v>9473</v>
      </c>
      <c r="P12" s="45">
        <f>O12-N12</f>
        <v>-440.60000000000036</v>
      </c>
      <c r="Q12" s="45">
        <f>O12/N12*100</f>
        <v>95.555600387346672</v>
      </c>
    </row>
    <row r="13" spans="1:17" ht="15.75">
      <c r="A13" s="18" t="s">
        <v>55</v>
      </c>
      <c r="B13" s="21" t="s">
        <v>56</v>
      </c>
      <c r="C13" s="45">
        <f>C14+C15+C16+C18+C17</f>
        <v>2942.7</v>
      </c>
      <c r="D13" s="45">
        <f t="shared" ref="D13:E13" si="9">D14+D15+D16+D18+D17</f>
        <v>6756.7</v>
      </c>
      <c r="E13" s="45">
        <f t="shared" si="9"/>
        <v>6748</v>
      </c>
      <c r="F13" s="45">
        <f t="shared" ref="F13" si="10">E13-D13</f>
        <v>-8.6999999999998181</v>
      </c>
      <c r="G13" s="45">
        <f t="shared" ref="G13" si="11">E13/D13*100</f>
        <v>99.871238918406917</v>
      </c>
      <c r="H13" s="45">
        <f t="shared" ref="H13:J13" si="12">H14+H15+H16+H18+H17</f>
        <v>0</v>
      </c>
      <c r="I13" s="45">
        <f t="shared" si="12"/>
        <v>4587.8999999999996</v>
      </c>
      <c r="J13" s="45">
        <f t="shared" si="12"/>
        <v>4576.7</v>
      </c>
      <c r="K13" s="45">
        <f t="shared" si="2"/>
        <v>-11.199999999999818</v>
      </c>
      <c r="L13" s="45">
        <f t="shared" si="3"/>
        <v>99.755879596329478</v>
      </c>
      <c r="M13" s="45">
        <f t="shared" si="8"/>
        <v>2942.7</v>
      </c>
      <c r="N13" s="45">
        <f t="shared" si="8"/>
        <v>11344.599999999999</v>
      </c>
      <c r="O13" s="45">
        <f t="shared" si="8"/>
        <v>11324.7</v>
      </c>
      <c r="P13" s="45">
        <f t="shared" si="5"/>
        <v>-19.899999999997817</v>
      </c>
      <c r="Q13" s="45">
        <f t="shared" si="6"/>
        <v>99.824586146712988</v>
      </c>
    </row>
    <row r="14" spans="1:17" ht="38.25">
      <c r="A14" s="93" t="s">
        <v>172</v>
      </c>
      <c r="B14" s="92" t="s">
        <v>173</v>
      </c>
      <c r="C14" s="95">
        <v>2487</v>
      </c>
      <c r="D14" s="95">
        <v>4449.7</v>
      </c>
      <c r="E14" s="95">
        <v>4449.5</v>
      </c>
      <c r="F14" s="94">
        <f>E14-D14</f>
        <v>-0.1999999999998181</v>
      </c>
      <c r="G14" s="94">
        <f>E14/D14*100</f>
        <v>99.995505314965058</v>
      </c>
      <c r="H14" s="94"/>
      <c r="I14" s="94"/>
      <c r="J14" s="94"/>
      <c r="K14" s="94">
        <f>J14-I14</f>
        <v>0</v>
      </c>
      <c r="L14" s="94" t="e">
        <f>J14/I14*100</f>
        <v>#DIV/0!</v>
      </c>
      <c r="M14" s="94">
        <f t="shared" si="8"/>
        <v>2487</v>
      </c>
      <c r="N14" s="94">
        <f t="shared" si="8"/>
        <v>4449.7</v>
      </c>
      <c r="O14" s="94">
        <f t="shared" si="8"/>
        <v>4449.5</v>
      </c>
      <c r="P14" s="94">
        <f>O14-N14</f>
        <v>-0.1999999999998181</v>
      </c>
      <c r="Q14" s="94">
        <f>O14/N14*100</f>
        <v>99.995505314965058</v>
      </c>
    </row>
    <row r="15" spans="1:17" ht="51">
      <c r="A15" s="93" t="s">
        <v>146</v>
      </c>
      <c r="B15" s="92" t="s">
        <v>147</v>
      </c>
      <c r="C15" s="95">
        <v>55</v>
      </c>
      <c r="D15" s="95"/>
      <c r="E15" s="95"/>
      <c r="F15" s="94">
        <f t="shared" si="0"/>
        <v>0</v>
      </c>
      <c r="G15" s="94" t="e">
        <f t="shared" si="1"/>
        <v>#DIV/0!</v>
      </c>
      <c r="H15" s="94"/>
      <c r="I15" s="94"/>
      <c r="J15" s="94"/>
      <c r="K15" s="94">
        <f t="shared" si="2"/>
        <v>0</v>
      </c>
      <c r="L15" s="94" t="e">
        <f t="shared" si="3"/>
        <v>#DIV/0!</v>
      </c>
      <c r="M15" s="94">
        <f t="shared" si="8"/>
        <v>55</v>
      </c>
      <c r="N15" s="94">
        <f t="shared" si="8"/>
        <v>0</v>
      </c>
      <c r="O15" s="94">
        <f t="shared" si="8"/>
        <v>0</v>
      </c>
      <c r="P15" s="94">
        <f t="shared" si="5"/>
        <v>0</v>
      </c>
      <c r="Q15" s="94" t="e">
        <f t="shared" si="6"/>
        <v>#DIV/0!</v>
      </c>
    </row>
    <row r="16" spans="1:17" ht="38.25">
      <c r="A16" s="93" t="s">
        <v>174</v>
      </c>
      <c r="B16" s="92" t="s">
        <v>175</v>
      </c>
      <c r="C16" s="95">
        <v>48.7</v>
      </c>
      <c r="D16" s="95"/>
      <c r="E16" s="95"/>
      <c r="F16" s="94">
        <f t="shared" si="0"/>
        <v>0</v>
      </c>
      <c r="G16" s="94" t="e">
        <f t="shared" si="1"/>
        <v>#DIV/0!</v>
      </c>
      <c r="H16" s="94"/>
      <c r="I16" s="94"/>
      <c r="J16" s="94"/>
      <c r="K16" s="94">
        <f t="shared" si="2"/>
        <v>0</v>
      </c>
      <c r="L16" s="94" t="e">
        <f t="shared" si="3"/>
        <v>#DIV/0!</v>
      </c>
      <c r="M16" s="94">
        <f t="shared" ref="M16:O20" si="13">C16+H16</f>
        <v>48.7</v>
      </c>
      <c r="N16" s="94">
        <f t="shared" si="13"/>
        <v>0</v>
      </c>
      <c r="O16" s="94">
        <f t="shared" si="13"/>
        <v>0</v>
      </c>
      <c r="P16" s="94">
        <f t="shared" si="5"/>
        <v>0</v>
      </c>
      <c r="Q16" s="94" t="e">
        <f t="shared" si="6"/>
        <v>#DIV/0!</v>
      </c>
    </row>
    <row r="17" spans="1:17" s="133" customFormat="1" ht="37.5" customHeight="1">
      <c r="A17" s="93" t="s">
        <v>181</v>
      </c>
      <c r="B17" s="92" t="s">
        <v>182</v>
      </c>
      <c r="C17" s="95"/>
      <c r="D17" s="95">
        <v>2086</v>
      </c>
      <c r="E17" s="95">
        <v>2077.5</v>
      </c>
      <c r="F17" s="94">
        <f t="shared" si="0"/>
        <v>-8.5</v>
      </c>
      <c r="G17" s="94">
        <f t="shared" si="1"/>
        <v>99.592521572387355</v>
      </c>
      <c r="H17" s="94"/>
      <c r="I17" s="94">
        <v>4391</v>
      </c>
      <c r="J17" s="94">
        <v>4379.8</v>
      </c>
      <c r="K17" s="94"/>
      <c r="L17" s="94"/>
      <c r="M17" s="94">
        <f t="shared" si="13"/>
        <v>0</v>
      </c>
      <c r="N17" s="94">
        <f t="shared" si="13"/>
        <v>6477</v>
      </c>
      <c r="O17" s="94"/>
      <c r="P17" s="94"/>
      <c r="Q17" s="94"/>
    </row>
    <row r="18" spans="1:17">
      <c r="A18" s="46" t="s">
        <v>57</v>
      </c>
      <c r="B18" s="23" t="s">
        <v>106</v>
      </c>
      <c r="C18" s="96">
        <f>C19</f>
        <v>352</v>
      </c>
      <c r="D18" s="96">
        <f>D19</f>
        <v>221</v>
      </c>
      <c r="E18" s="96">
        <f>E19</f>
        <v>221</v>
      </c>
      <c r="F18" s="45">
        <f t="shared" si="0"/>
        <v>0</v>
      </c>
      <c r="G18" s="45">
        <f t="shared" si="1"/>
        <v>100</v>
      </c>
      <c r="H18" s="96">
        <f>H19</f>
        <v>0</v>
      </c>
      <c r="I18" s="96">
        <f>I19</f>
        <v>196.9</v>
      </c>
      <c r="J18" s="96">
        <f>J19</f>
        <v>196.9</v>
      </c>
      <c r="K18" s="45">
        <f t="shared" si="2"/>
        <v>0</v>
      </c>
      <c r="L18" s="45">
        <f t="shared" si="3"/>
        <v>100</v>
      </c>
      <c r="M18" s="45">
        <f t="shared" si="13"/>
        <v>352</v>
      </c>
      <c r="N18" s="45">
        <f t="shared" si="13"/>
        <v>417.9</v>
      </c>
      <c r="O18" s="45">
        <f t="shared" si="13"/>
        <v>417.9</v>
      </c>
      <c r="P18" s="45">
        <f t="shared" si="5"/>
        <v>0</v>
      </c>
      <c r="Q18" s="45">
        <f t="shared" si="6"/>
        <v>100</v>
      </c>
    </row>
    <row r="19" spans="1:17" ht="25.5">
      <c r="A19" s="40" t="s">
        <v>107</v>
      </c>
      <c r="B19" s="27" t="s">
        <v>108</v>
      </c>
      <c r="C19" s="28">
        <v>352</v>
      </c>
      <c r="D19" s="28">
        <v>221</v>
      </c>
      <c r="E19" s="28">
        <v>221</v>
      </c>
      <c r="F19" s="94">
        <f t="shared" si="0"/>
        <v>0</v>
      </c>
      <c r="G19" s="94">
        <f t="shared" si="1"/>
        <v>100</v>
      </c>
      <c r="H19" s="94"/>
      <c r="I19" s="94">
        <v>196.9</v>
      </c>
      <c r="J19" s="94">
        <v>196.9</v>
      </c>
      <c r="K19" s="94">
        <f t="shared" si="2"/>
        <v>0</v>
      </c>
      <c r="L19" s="94">
        <f t="shared" si="3"/>
        <v>100</v>
      </c>
      <c r="M19" s="94">
        <f t="shared" si="13"/>
        <v>352</v>
      </c>
      <c r="N19" s="94">
        <f t="shared" si="13"/>
        <v>417.9</v>
      </c>
      <c r="O19" s="94">
        <f t="shared" si="13"/>
        <v>417.9</v>
      </c>
      <c r="P19" s="94">
        <f t="shared" si="5"/>
        <v>0</v>
      </c>
      <c r="Q19" s="94">
        <f t="shared" si="6"/>
        <v>100</v>
      </c>
    </row>
    <row r="20" spans="1:17" ht="13.5" customHeight="1">
      <c r="A20" s="97" t="s">
        <v>58</v>
      </c>
      <c r="B20" s="98" t="s">
        <v>109</v>
      </c>
      <c r="C20" s="96">
        <v>3216</v>
      </c>
      <c r="D20" s="96">
        <v>4217.2</v>
      </c>
      <c r="E20" s="96">
        <v>4193.5</v>
      </c>
      <c r="F20" s="45">
        <f t="shared" si="0"/>
        <v>-23.699999999999818</v>
      </c>
      <c r="G20" s="45">
        <f t="shared" si="1"/>
        <v>99.438015745044112</v>
      </c>
      <c r="H20" s="45"/>
      <c r="I20" s="45">
        <v>115.4</v>
      </c>
      <c r="J20" s="45">
        <v>110.4</v>
      </c>
      <c r="K20" s="45">
        <f t="shared" si="2"/>
        <v>-5</v>
      </c>
      <c r="L20" s="45">
        <f t="shared" si="3"/>
        <v>95.66724436741768</v>
      </c>
      <c r="M20" s="45">
        <f t="shared" si="13"/>
        <v>3216</v>
      </c>
      <c r="N20" s="45">
        <f t="shared" si="13"/>
        <v>4332.5999999999995</v>
      </c>
      <c r="O20" s="45">
        <f t="shared" si="13"/>
        <v>4303.8999999999996</v>
      </c>
      <c r="P20" s="45">
        <f t="shared" si="5"/>
        <v>-28.699999999999818</v>
      </c>
      <c r="Q20" s="45">
        <f t="shared" si="6"/>
        <v>99.337580205881011</v>
      </c>
    </row>
    <row r="21" spans="1:17" ht="15.75">
      <c r="A21" s="22" t="s">
        <v>59</v>
      </c>
      <c r="B21" s="32" t="s">
        <v>60</v>
      </c>
      <c r="C21" s="24">
        <f>C22+C23+C24+C25</f>
        <v>2408.1999999999998</v>
      </c>
      <c r="D21" s="24">
        <f>D22+D23+D24+D25</f>
        <v>4270.3999999999996</v>
      </c>
      <c r="E21" s="24">
        <f>E22+E23+E24+E25</f>
        <v>4210.7</v>
      </c>
      <c r="F21" s="45">
        <f t="shared" si="0"/>
        <v>-59.699999999999818</v>
      </c>
      <c r="G21" s="45">
        <f t="shared" si="1"/>
        <v>98.602004496065945</v>
      </c>
      <c r="H21" s="24">
        <f>H22+H23+H24+H25</f>
        <v>0</v>
      </c>
      <c r="I21" s="24">
        <f>I22+I23+I24+I25</f>
        <v>280</v>
      </c>
      <c r="J21" s="24">
        <f>J22+J23+J24+J25</f>
        <v>280</v>
      </c>
      <c r="K21" s="45">
        <f t="shared" si="2"/>
        <v>0</v>
      </c>
      <c r="L21" s="45">
        <f t="shared" si="3"/>
        <v>100</v>
      </c>
      <c r="M21" s="45">
        <f t="shared" ref="M21:O22" si="14">C21+H21</f>
        <v>2408.1999999999998</v>
      </c>
      <c r="N21" s="45">
        <f t="shared" si="14"/>
        <v>4550.3999999999996</v>
      </c>
      <c r="O21" s="45">
        <f t="shared" si="14"/>
        <v>4490.7</v>
      </c>
      <c r="P21" s="45">
        <f t="shared" si="5"/>
        <v>-59.699999999999818</v>
      </c>
      <c r="Q21" s="45">
        <f t="shared" si="6"/>
        <v>98.688027426160346</v>
      </c>
    </row>
    <row r="22" spans="1:17" ht="25.5" hidden="1">
      <c r="A22" s="40" t="s">
        <v>155</v>
      </c>
      <c r="B22" s="30" t="s">
        <v>156</v>
      </c>
      <c r="C22" s="39"/>
      <c r="D22" s="39"/>
      <c r="E22" s="39"/>
      <c r="F22" s="37">
        <f t="shared" si="0"/>
        <v>0</v>
      </c>
      <c r="G22" s="37" t="e">
        <f t="shared" si="1"/>
        <v>#DIV/0!</v>
      </c>
      <c r="H22" s="24"/>
      <c r="I22" s="24"/>
      <c r="J22" s="24"/>
      <c r="K22" s="37">
        <f t="shared" si="2"/>
        <v>0</v>
      </c>
      <c r="L22" s="37" t="e">
        <f t="shared" si="3"/>
        <v>#DIV/0!</v>
      </c>
      <c r="M22" s="37">
        <f t="shared" si="14"/>
        <v>0</v>
      </c>
      <c r="N22" s="37">
        <f t="shared" si="14"/>
        <v>0</v>
      </c>
      <c r="O22" s="37">
        <f t="shared" si="14"/>
        <v>0</v>
      </c>
      <c r="P22" s="37">
        <f t="shared" si="5"/>
        <v>0</v>
      </c>
      <c r="Q22" s="37" t="e">
        <f t="shared" si="6"/>
        <v>#DIV/0!</v>
      </c>
    </row>
    <row r="23" spans="1:17" ht="25.5">
      <c r="A23" s="40" t="s">
        <v>165</v>
      </c>
      <c r="B23" s="30" t="s">
        <v>166</v>
      </c>
      <c r="C23" s="39">
        <v>2130</v>
      </c>
      <c r="D23" s="39">
        <v>4071</v>
      </c>
      <c r="E23" s="39">
        <v>4016.6</v>
      </c>
      <c r="F23" s="37">
        <f>E23-D23</f>
        <v>-54.400000000000091</v>
      </c>
      <c r="G23" s="37">
        <f>E23/D23*100</f>
        <v>98.663718987963648</v>
      </c>
      <c r="H23" s="39"/>
      <c r="I23" s="39">
        <v>280</v>
      </c>
      <c r="J23" s="24">
        <v>280</v>
      </c>
      <c r="K23" s="37">
        <f>J23-I23</f>
        <v>0</v>
      </c>
      <c r="L23" s="37">
        <f>J23/I23*100</f>
        <v>100</v>
      </c>
      <c r="M23" s="37">
        <f t="shared" ref="M23:O25" si="15">C23+H23</f>
        <v>2130</v>
      </c>
      <c r="N23" s="37">
        <f t="shared" si="15"/>
        <v>4351</v>
      </c>
      <c r="O23" s="37">
        <f t="shared" si="15"/>
        <v>4296.6000000000004</v>
      </c>
      <c r="P23" s="37">
        <f>O23-N23</f>
        <v>-54.399999999999636</v>
      </c>
      <c r="Q23" s="37">
        <f>O23/N23*100</f>
        <v>98.749712709721919</v>
      </c>
    </row>
    <row r="24" spans="1:17" ht="38.25">
      <c r="A24" s="40" t="s">
        <v>177</v>
      </c>
      <c r="B24" s="30" t="s">
        <v>176</v>
      </c>
      <c r="C24" s="39">
        <v>24.2</v>
      </c>
      <c r="D24" s="39">
        <v>42.4</v>
      </c>
      <c r="E24" s="39">
        <v>39.9</v>
      </c>
      <c r="F24" s="37">
        <f>E24-D24</f>
        <v>-2.5</v>
      </c>
      <c r="G24" s="37">
        <f>E24/D24*100</f>
        <v>94.103773584905653</v>
      </c>
      <c r="H24" s="24"/>
      <c r="I24" s="24"/>
      <c r="J24" s="24"/>
      <c r="K24" s="37">
        <f>J24-I24</f>
        <v>0</v>
      </c>
      <c r="L24" s="37" t="e">
        <f>J24/I24*100</f>
        <v>#DIV/0!</v>
      </c>
      <c r="M24" s="37">
        <f>C24+H24</f>
        <v>24.2</v>
      </c>
      <c r="N24" s="37">
        <f>D24+I24</f>
        <v>42.4</v>
      </c>
      <c r="O24" s="37">
        <f>E24+J24</f>
        <v>39.9</v>
      </c>
      <c r="P24" s="37">
        <f>O24-N24</f>
        <v>-2.5</v>
      </c>
      <c r="Q24" s="37">
        <f>O24/N24*100</f>
        <v>94.103773584905653</v>
      </c>
    </row>
    <row r="25" spans="1:17" ht="38.25">
      <c r="A25" s="40" t="s">
        <v>167</v>
      </c>
      <c r="B25" s="30" t="s">
        <v>168</v>
      </c>
      <c r="C25" s="39">
        <v>254</v>
      </c>
      <c r="D25" s="39">
        <v>157</v>
      </c>
      <c r="E25" s="39">
        <v>154.19999999999999</v>
      </c>
      <c r="F25" s="37">
        <f>E25-D25</f>
        <v>-2.8000000000000114</v>
      </c>
      <c r="G25" s="37">
        <f>E25/D25*100</f>
        <v>98.216560509554128</v>
      </c>
      <c r="H25" s="24"/>
      <c r="I25" s="24"/>
      <c r="J25" s="24"/>
      <c r="K25" s="37">
        <f>J25-I25</f>
        <v>0</v>
      </c>
      <c r="L25" s="37" t="e">
        <f>J25/I25*100</f>
        <v>#DIV/0!</v>
      </c>
      <c r="M25" s="37">
        <f t="shared" si="15"/>
        <v>254</v>
      </c>
      <c r="N25" s="37">
        <f t="shared" si="15"/>
        <v>157</v>
      </c>
      <c r="O25" s="37">
        <f t="shared" si="15"/>
        <v>154.19999999999999</v>
      </c>
      <c r="P25" s="37">
        <f>O25-N25</f>
        <v>-2.8000000000000114</v>
      </c>
      <c r="Q25" s="37">
        <f>O25/N25*100</f>
        <v>98.216560509554128</v>
      </c>
    </row>
    <row r="26" spans="1:17" ht="15.75">
      <c r="A26" s="22" t="s">
        <v>61</v>
      </c>
      <c r="B26" s="32" t="s">
        <v>62</v>
      </c>
      <c r="C26" s="24">
        <f>C27+C28+C29+C30+C31</f>
        <v>7782.2</v>
      </c>
      <c r="D26" s="24">
        <f>D27+D28+D29+D30+D31</f>
        <v>7552.9000000000005</v>
      </c>
      <c r="E26" s="24">
        <f>E27+E28+E29+E30+E31</f>
        <v>7527.1000000000013</v>
      </c>
      <c r="F26" s="45">
        <f t="shared" ref="F26:F50" si="16">E26-D26</f>
        <v>-25.799999999999272</v>
      </c>
      <c r="G26" s="45">
        <f t="shared" ref="G26:G50" si="17">E26/D26*100</f>
        <v>99.658409352698968</v>
      </c>
      <c r="H26" s="24">
        <f>H27+H28+H29+H30+H31</f>
        <v>0</v>
      </c>
      <c r="I26" s="24">
        <f>I27+I28+I29+I30+I31</f>
        <v>167</v>
      </c>
      <c r="J26" s="24">
        <f>J27+J28+J29+J30+J31</f>
        <v>167</v>
      </c>
      <c r="K26" s="45">
        <f t="shared" ref="K26:K50" si="18">J26-I26</f>
        <v>0</v>
      </c>
      <c r="L26" s="45">
        <f t="shared" ref="L26:L50" si="19">J26/I26*100</f>
        <v>100</v>
      </c>
      <c r="M26" s="45">
        <f t="shared" ref="M26:M50" si="20">C26+H26</f>
        <v>7782.2</v>
      </c>
      <c r="N26" s="45">
        <f t="shared" ref="N26:N50" si="21">D26+I26</f>
        <v>7719.9000000000005</v>
      </c>
      <c r="O26" s="45">
        <f t="shared" ref="O26:O50" si="22">E26+J26</f>
        <v>7694.1000000000013</v>
      </c>
      <c r="P26" s="45">
        <f t="shared" ref="P26:P50" si="23">O26-N26</f>
        <v>-25.799999999999272</v>
      </c>
      <c r="Q26" s="45">
        <f t="shared" ref="Q26:Q49" si="24">O26/N26*100</f>
        <v>99.665798779776949</v>
      </c>
    </row>
    <row r="27" spans="1:17" ht="25.5">
      <c r="A27" s="40" t="s">
        <v>157</v>
      </c>
      <c r="B27" s="30" t="s">
        <v>158</v>
      </c>
      <c r="C27" s="39">
        <v>500</v>
      </c>
      <c r="D27" s="39">
        <v>49.6</v>
      </c>
      <c r="E27" s="39">
        <v>49.6</v>
      </c>
      <c r="F27" s="37">
        <f t="shared" si="16"/>
        <v>0</v>
      </c>
      <c r="G27" s="37">
        <f t="shared" si="17"/>
        <v>100</v>
      </c>
      <c r="H27" s="24"/>
      <c r="I27" s="24"/>
      <c r="J27" s="24"/>
      <c r="K27" s="37">
        <f t="shared" si="18"/>
        <v>0</v>
      </c>
      <c r="L27" s="37" t="e">
        <f t="shared" si="19"/>
        <v>#DIV/0!</v>
      </c>
      <c r="M27" s="37">
        <f t="shared" si="20"/>
        <v>500</v>
      </c>
      <c r="N27" s="37">
        <f t="shared" si="21"/>
        <v>49.6</v>
      </c>
      <c r="O27" s="37">
        <f t="shared" si="22"/>
        <v>49.6</v>
      </c>
      <c r="P27" s="37">
        <f t="shared" si="23"/>
        <v>0</v>
      </c>
      <c r="Q27" s="37">
        <f t="shared" si="24"/>
        <v>100</v>
      </c>
    </row>
    <row r="28" spans="1:17" ht="38.25">
      <c r="A28" s="40" t="s">
        <v>110</v>
      </c>
      <c r="B28" s="30" t="s">
        <v>111</v>
      </c>
      <c r="C28" s="39">
        <v>2500</v>
      </c>
      <c r="D28" s="39">
        <v>4441</v>
      </c>
      <c r="E28" s="39">
        <v>4440.1000000000004</v>
      </c>
      <c r="F28" s="37">
        <f t="shared" si="16"/>
        <v>-0.8999999999996362</v>
      </c>
      <c r="G28" s="37">
        <f t="shared" si="17"/>
        <v>99.979734294077915</v>
      </c>
      <c r="H28" s="24"/>
      <c r="I28" s="24"/>
      <c r="J28" s="24"/>
      <c r="K28" s="37">
        <f t="shared" si="18"/>
        <v>0</v>
      </c>
      <c r="L28" s="37" t="e">
        <f t="shared" si="19"/>
        <v>#DIV/0!</v>
      </c>
      <c r="M28" s="37">
        <f t="shared" si="20"/>
        <v>2500</v>
      </c>
      <c r="N28" s="37">
        <f t="shared" si="21"/>
        <v>4441</v>
      </c>
      <c r="O28" s="37">
        <f t="shared" si="22"/>
        <v>4440.1000000000004</v>
      </c>
      <c r="P28" s="37">
        <f t="shared" si="23"/>
        <v>-0.8999999999996362</v>
      </c>
      <c r="Q28" s="37">
        <f t="shared" si="24"/>
        <v>99.979734294077915</v>
      </c>
    </row>
    <row r="29" spans="1:17">
      <c r="A29" s="26" t="s">
        <v>112</v>
      </c>
      <c r="B29" s="30" t="s">
        <v>113</v>
      </c>
      <c r="C29" s="39">
        <v>4752.2</v>
      </c>
      <c r="D29" s="39">
        <v>3046.5</v>
      </c>
      <c r="E29" s="39">
        <v>3021.6</v>
      </c>
      <c r="F29" s="37">
        <f t="shared" si="16"/>
        <v>-24.900000000000091</v>
      </c>
      <c r="G29" s="37">
        <f t="shared" si="17"/>
        <v>99.182668636139823</v>
      </c>
      <c r="H29" s="39"/>
      <c r="I29" s="39">
        <v>167</v>
      </c>
      <c r="J29" s="39">
        <v>167</v>
      </c>
      <c r="K29" s="37">
        <f t="shared" si="18"/>
        <v>0</v>
      </c>
      <c r="L29" s="37">
        <f t="shared" si="19"/>
        <v>100</v>
      </c>
      <c r="M29" s="37">
        <f t="shared" si="20"/>
        <v>4752.2</v>
      </c>
      <c r="N29" s="37">
        <f t="shared" si="21"/>
        <v>3213.5</v>
      </c>
      <c r="O29" s="37">
        <f t="shared" si="22"/>
        <v>3188.6</v>
      </c>
      <c r="P29" s="37">
        <f t="shared" si="23"/>
        <v>-24.900000000000091</v>
      </c>
      <c r="Q29" s="37">
        <f t="shared" si="24"/>
        <v>99.225143924070323</v>
      </c>
    </row>
    <row r="30" spans="1:17">
      <c r="A30" s="40" t="s">
        <v>138</v>
      </c>
      <c r="B30" s="30" t="s">
        <v>139</v>
      </c>
      <c r="C30" s="39">
        <v>30</v>
      </c>
      <c r="D30" s="39">
        <v>15.8</v>
      </c>
      <c r="E30" s="39">
        <v>15.8</v>
      </c>
      <c r="F30" s="37">
        <f>E30-D30</f>
        <v>0</v>
      </c>
      <c r="G30" s="37">
        <f>E30/D30*100</f>
        <v>100</v>
      </c>
      <c r="H30" s="39"/>
      <c r="I30" s="39"/>
      <c r="J30" s="39"/>
      <c r="K30" s="37">
        <f>J30-I30</f>
        <v>0</v>
      </c>
      <c r="L30" s="37" t="e">
        <f>J30/I30*100</f>
        <v>#DIV/0!</v>
      </c>
      <c r="M30" s="37">
        <f t="shared" ref="M30:O31" si="25">C30+H30</f>
        <v>30</v>
      </c>
      <c r="N30" s="37">
        <f t="shared" si="25"/>
        <v>15.8</v>
      </c>
      <c r="O30" s="37">
        <f t="shared" si="25"/>
        <v>15.8</v>
      </c>
      <c r="P30" s="37">
        <f>O30-N30</f>
        <v>0</v>
      </c>
      <c r="Q30" s="37">
        <f>O30/N30*100</f>
        <v>100</v>
      </c>
    </row>
    <row r="31" spans="1:17" ht="51" hidden="1">
      <c r="A31" s="40" t="s">
        <v>159</v>
      </c>
      <c r="B31" s="30" t="s">
        <v>160</v>
      </c>
      <c r="C31" s="39"/>
      <c r="D31" s="39"/>
      <c r="E31" s="39"/>
      <c r="F31" s="37">
        <f>E31-D31</f>
        <v>0</v>
      </c>
      <c r="G31" s="37" t="e">
        <f>E31/D31*100</f>
        <v>#DIV/0!</v>
      </c>
      <c r="H31" s="39"/>
      <c r="I31" s="39"/>
      <c r="J31" s="39"/>
      <c r="K31" s="37">
        <f>J31-I31</f>
        <v>0</v>
      </c>
      <c r="L31" s="37" t="e">
        <f>J31/I31*100</f>
        <v>#DIV/0!</v>
      </c>
      <c r="M31" s="37">
        <f t="shared" si="25"/>
        <v>0</v>
      </c>
      <c r="N31" s="37">
        <f t="shared" si="25"/>
        <v>0</v>
      </c>
      <c r="O31" s="37">
        <f t="shared" si="25"/>
        <v>0</v>
      </c>
      <c r="P31" s="37">
        <f>O31-N31</f>
        <v>0</v>
      </c>
      <c r="Q31" s="37" t="e">
        <f>O31/N31*100</f>
        <v>#DIV/0!</v>
      </c>
    </row>
    <row r="32" spans="1:17" ht="15.75">
      <c r="A32" s="22" t="s">
        <v>63</v>
      </c>
      <c r="B32" s="32" t="s">
        <v>114</v>
      </c>
      <c r="C32" s="38">
        <f>C33+C34+C35+C36</f>
        <v>1430</v>
      </c>
      <c r="D32" s="38">
        <f>D33+D34+D35+D36</f>
        <v>892.59999999999991</v>
      </c>
      <c r="E32" s="38">
        <f>E33+E34+E35+E36</f>
        <v>805.5</v>
      </c>
      <c r="F32" s="45">
        <f t="shared" si="16"/>
        <v>-87.099999999999909</v>
      </c>
      <c r="G32" s="45">
        <f t="shared" si="17"/>
        <v>90.241989693031599</v>
      </c>
      <c r="H32" s="38">
        <f>H33+H34+H35+H36</f>
        <v>1500</v>
      </c>
      <c r="I32" s="38">
        <f>I33+I34+I35+I36</f>
        <v>430.4</v>
      </c>
      <c r="J32" s="38">
        <f>J33+J34+J35+J36</f>
        <v>379.70000000000005</v>
      </c>
      <c r="K32" s="45">
        <f t="shared" si="18"/>
        <v>-50.699999999999932</v>
      </c>
      <c r="L32" s="45">
        <f t="shared" si="19"/>
        <v>88.220260223048342</v>
      </c>
      <c r="M32" s="45">
        <f t="shared" si="20"/>
        <v>2930</v>
      </c>
      <c r="N32" s="45">
        <f t="shared" si="21"/>
        <v>1323</v>
      </c>
      <c r="O32" s="45">
        <f t="shared" si="22"/>
        <v>1185.2</v>
      </c>
      <c r="P32" s="45">
        <f t="shared" si="23"/>
        <v>-137.79999999999995</v>
      </c>
      <c r="Q32" s="45">
        <f t="shared" si="24"/>
        <v>89.584278155706727</v>
      </c>
    </row>
    <row r="33" spans="1:17">
      <c r="A33" s="40" t="s">
        <v>115</v>
      </c>
      <c r="B33" s="27" t="s">
        <v>116</v>
      </c>
      <c r="C33" s="28">
        <v>150</v>
      </c>
      <c r="D33" s="28">
        <v>49.8</v>
      </c>
      <c r="E33" s="28"/>
      <c r="F33" s="37">
        <f t="shared" si="16"/>
        <v>-49.8</v>
      </c>
      <c r="G33" s="37">
        <f t="shared" si="17"/>
        <v>0</v>
      </c>
      <c r="H33" s="28"/>
      <c r="I33" s="28"/>
      <c r="J33" s="28"/>
      <c r="K33" s="37">
        <f t="shared" si="18"/>
        <v>0</v>
      </c>
      <c r="L33" s="37" t="e">
        <f t="shared" si="19"/>
        <v>#DIV/0!</v>
      </c>
      <c r="M33" s="37">
        <f t="shared" si="20"/>
        <v>150</v>
      </c>
      <c r="N33" s="37">
        <f t="shared" si="21"/>
        <v>49.8</v>
      </c>
      <c r="O33" s="37">
        <f t="shared" si="22"/>
        <v>0</v>
      </c>
      <c r="P33" s="37">
        <f t="shared" si="23"/>
        <v>-49.8</v>
      </c>
      <c r="Q33" s="37">
        <f t="shared" si="24"/>
        <v>0</v>
      </c>
    </row>
    <row r="34" spans="1:17">
      <c r="A34" s="40" t="s">
        <v>123</v>
      </c>
      <c r="B34" s="27" t="s">
        <v>124</v>
      </c>
      <c r="C34" s="28">
        <v>200</v>
      </c>
      <c r="D34" s="28"/>
      <c r="E34" s="28"/>
      <c r="F34" s="37">
        <f>E34-D34</f>
        <v>0</v>
      </c>
      <c r="G34" s="37" t="e">
        <f>E34/D34*100</f>
        <v>#DIV/0!</v>
      </c>
      <c r="H34" s="28"/>
      <c r="I34" s="28"/>
      <c r="J34" s="28"/>
      <c r="K34" s="37">
        <f>J34-I34</f>
        <v>0</v>
      </c>
      <c r="L34" s="37" t="e">
        <f>J34/I34*100</f>
        <v>#DIV/0!</v>
      </c>
      <c r="M34" s="37">
        <f t="shared" ref="M34:O36" si="26">C34+H34</f>
        <v>200</v>
      </c>
      <c r="N34" s="37">
        <f t="shared" si="26"/>
        <v>0</v>
      </c>
      <c r="O34" s="37">
        <f t="shared" si="26"/>
        <v>0</v>
      </c>
      <c r="P34" s="37">
        <f>O34-N34</f>
        <v>0</v>
      </c>
      <c r="Q34" s="37" t="e">
        <f>O34/N34*100</f>
        <v>#DIV/0!</v>
      </c>
    </row>
    <row r="35" spans="1:17" ht="25.5">
      <c r="A35" s="40" t="s">
        <v>67</v>
      </c>
      <c r="B35" s="27" t="s">
        <v>117</v>
      </c>
      <c r="C35" s="28">
        <v>1000</v>
      </c>
      <c r="D35" s="28">
        <v>812.8</v>
      </c>
      <c r="E35" s="28">
        <v>801.5</v>
      </c>
      <c r="F35" s="37">
        <f>E35-D35</f>
        <v>-11.299999999999955</v>
      </c>
      <c r="G35" s="37">
        <f>E35/D35*100</f>
        <v>98.609744094488192</v>
      </c>
      <c r="H35" s="28"/>
      <c r="I35" s="28">
        <v>230.4</v>
      </c>
      <c r="J35" s="28">
        <v>230.4</v>
      </c>
      <c r="K35" s="37">
        <f>J35-I35</f>
        <v>0</v>
      </c>
      <c r="L35" s="37">
        <f>J35/I35*100</f>
        <v>100</v>
      </c>
      <c r="M35" s="37">
        <f t="shared" si="26"/>
        <v>1000</v>
      </c>
      <c r="N35" s="37">
        <f t="shared" si="26"/>
        <v>1043.2</v>
      </c>
      <c r="O35" s="37">
        <f t="shared" si="26"/>
        <v>1031.9000000000001</v>
      </c>
      <c r="P35" s="37">
        <f>O35-N35</f>
        <v>-11.299999999999955</v>
      </c>
      <c r="Q35" s="37">
        <f>O35/N35*100</f>
        <v>98.916794478527621</v>
      </c>
    </row>
    <row r="36" spans="1:17">
      <c r="A36" s="40" t="s">
        <v>118</v>
      </c>
      <c r="B36" s="27" t="s">
        <v>119</v>
      </c>
      <c r="C36" s="28">
        <v>80</v>
      </c>
      <c r="D36" s="28">
        <v>30</v>
      </c>
      <c r="E36" s="28">
        <v>4</v>
      </c>
      <c r="F36" s="37">
        <f>E36-D36</f>
        <v>-26</v>
      </c>
      <c r="G36" s="37">
        <f>E36/D36*100</f>
        <v>13.333333333333334</v>
      </c>
      <c r="H36" s="28">
        <v>1500</v>
      </c>
      <c r="I36" s="28">
        <v>200</v>
      </c>
      <c r="J36" s="28">
        <v>149.30000000000001</v>
      </c>
      <c r="K36" s="37">
        <f>J36-I36</f>
        <v>-50.699999999999989</v>
      </c>
      <c r="L36" s="37">
        <f>J36/I36*100</f>
        <v>74.650000000000006</v>
      </c>
      <c r="M36" s="37">
        <f t="shared" si="26"/>
        <v>1580</v>
      </c>
      <c r="N36" s="37">
        <f t="shared" si="26"/>
        <v>230</v>
      </c>
      <c r="O36" s="37">
        <f t="shared" si="26"/>
        <v>153.30000000000001</v>
      </c>
      <c r="P36" s="37">
        <f>O36-N36</f>
        <v>-76.699999999999989</v>
      </c>
      <c r="Q36" s="37">
        <f>O36/N36*100</f>
        <v>66.652173913043484</v>
      </c>
    </row>
    <row r="37" spans="1:17" ht="15.75">
      <c r="A37" s="22" t="s">
        <v>64</v>
      </c>
      <c r="B37" s="32" t="s">
        <v>120</v>
      </c>
      <c r="C37" s="24">
        <f>C38+C39</f>
        <v>0</v>
      </c>
      <c r="D37" s="24">
        <f>D38+D39</f>
        <v>49.5</v>
      </c>
      <c r="E37" s="24">
        <f>E38+E39</f>
        <v>47.8</v>
      </c>
      <c r="F37" s="45">
        <f t="shared" si="16"/>
        <v>-1.7000000000000028</v>
      </c>
      <c r="G37" s="45">
        <f t="shared" si="17"/>
        <v>96.565656565656553</v>
      </c>
      <c r="H37" s="24">
        <f>H38+H39</f>
        <v>80</v>
      </c>
      <c r="I37" s="24">
        <f>I38+I39</f>
        <v>80</v>
      </c>
      <c r="J37" s="24">
        <f>J38+J39</f>
        <v>71.099999999999994</v>
      </c>
      <c r="K37" s="45">
        <f t="shared" si="18"/>
        <v>-8.9000000000000057</v>
      </c>
      <c r="L37" s="45">
        <f t="shared" si="19"/>
        <v>88.875</v>
      </c>
      <c r="M37" s="45">
        <f t="shared" si="20"/>
        <v>80</v>
      </c>
      <c r="N37" s="45">
        <f t="shared" si="21"/>
        <v>129.5</v>
      </c>
      <c r="O37" s="45">
        <f t="shared" si="22"/>
        <v>118.89999999999999</v>
      </c>
      <c r="P37" s="45">
        <f t="shared" si="23"/>
        <v>-10.600000000000009</v>
      </c>
      <c r="Q37" s="45">
        <f t="shared" si="24"/>
        <v>91.814671814671811</v>
      </c>
    </row>
    <row r="38" spans="1:17">
      <c r="A38" s="40" t="s">
        <v>183</v>
      </c>
      <c r="B38" s="27" t="s">
        <v>184</v>
      </c>
      <c r="C38" s="39"/>
      <c r="D38" s="39">
        <v>49.5</v>
      </c>
      <c r="E38" s="39">
        <v>47.8</v>
      </c>
      <c r="F38" s="37">
        <f>E38-D38</f>
        <v>-1.7000000000000028</v>
      </c>
      <c r="G38" s="37">
        <f>E38/D38*100</f>
        <v>96.565656565656553</v>
      </c>
      <c r="H38" s="24"/>
      <c r="I38" s="24"/>
      <c r="J38" s="24"/>
      <c r="K38" s="37">
        <f>J38-I38</f>
        <v>0</v>
      </c>
      <c r="L38" s="37" t="e">
        <f>J38/I38*100</f>
        <v>#DIV/0!</v>
      </c>
      <c r="M38" s="37">
        <f>C38+H38</f>
        <v>0</v>
      </c>
      <c r="N38" s="37">
        <f>D38+I38</f>
        <v>49.5</v>
      </c>
      <c r="O38" s="37">
        <f>E38+J38</f>
        <v>47.8</v>
      </c>
      <c r="P38" s="37">
        <f>O38-N38</f>
        <v>-1.7000000000000028</v>
      </c>
      <c r="Q38" s="37">
        <f>O38/N38*100</f>
        <v>96.565656565656553</v>
      </c>
    </row>
    <row r="39" spans="1:17">
      <c r="A39" s="40" t="s">
        <v>121</v>
      </c>
      <c r="B39" s="27" t="s">
        <v>122</v>
      </c>
      <c r="C39" s="39"/>
      <c r="D39" s="39"/>
      <c r="E39" s="39"/>
      <c r="F39" s="37">
        <f t="shared" si="16"/>
        <v>0</v>
      </c>
      <c r="G39" s="37" t="e">
        <f t="shared" si="17"/>
        <v>#DIV/0!</v>
      </c>
      <c r="H39" s="39">
        <v>80</v>
      </c>
      <c r="I39" s="39">
        <v>80</v>
      </c>
      <c r="J39" s="39">
        <v>71.099999999999994</v>
      </c>
      <c r="K39" s="37">
        <f t="shared" si="18"/>
        <v>-8.9000000000000057</v>
      </c>
      <c r="L39" s="37">
        <f t="shared" si="19"/>
        <v>88.875</v>
      </c>
      <c r="M39" s="37">
        <f t="shared" si="20"/>
        <v>80</v>
      </c>
      <c r="N39" s="37">
        <f t="shared" si="21"/>
        <v>80</v>
      </c>
      <c r="O39" s="37">
        <f t="shared" si="22"/>
        <v>71.099999999999994</v>
      </c>
      <c r="P39" s="37">
        <f t="shared" si="23"/>
        <v>-8.9000000000000057</v>
      </c>
      <c r="Q39" s="37">
        <f t="shared" si="24"/>
        <v>88.875</v>
      </c>
    </row>
    <row r="40" spans="1:17">
      <c r="A40" s="46" t="s">
        <v>148</v>
      </c>
      <c r="B40" s="23" t="s">
        <v>149</v>
      </c>
      <c r="C40" s="24"/>
      <c r="D40" s="24"/>
      <c r="E40" s="24"/>
      <c r="F40" s="45">
        <f>E40-D40</f>
        <v>0</v>
      </c>
      <c r="G40" s="45" t="e">
        <f>E40/D40*100</f>
        <v>#DIV/0!</v>
      </c>
      <c r="H40" s="24"/>
      <c r="I40" s="24"/>
      <c r="J40" s="24"/>
      <c r="K40" s="45">
        <f>J40-I40</f>
        <v>0</v>
      </c>
      <c r="L40" s="45" t="e">
        <f>J40/I40*100</f>
        <v>#DIV/0!</v>
      </c>
      <c r="M40" s="45">
        <f>C40+H40</f>
        <v>0</v>
      </c>
      <c r="N40" s="45">
        <f>D40+I40</f>
        <v>0</v>
      </c>
      <c r="O40" s="45">
        <f>E40+J40</f>
        <v>0</v>
      </c>
      <c r="P40" s="45">
        <f>O40-N40</f>
        <v>0</v>
      </c>
      <c r="Q40" s="45" t="e">
        <f>O40/N40*100</f>
        <v>#DIV/0!</v>
      </c>
    </row>
    <row r="41" spans="1:17">
      <c r="A41" s="31" t="s">
        <v>125</v>
      </c>
      <c r="B41" s="99" t="s">
        <v>65</v>
      </c>
      <c r="C41" s="33">
        <f>C6+C11+C12+C13+C20+C21+C26+C32+C37+C40</f>
        <v>161753.80000000002</v>
      </c>
      <c r="D41" s="33">
        <f>D6+D11+D12+D13+D20+D21+D26+D32+D37+D40</f>
        <v>170871.80000000002</v>
      </c>
      <c r="E41" s="33">
        <f>E6+E11+E12+E13+E20+E21+E26+E32+E37+E40</f>
        <v>169660.9</v>
      </c>
      <c r="F41" s="45">
        <f t="shared" si="16"/>
        <v>-1210.9000000000233</v>
      </c>
      <c r="G41" s="45">
        <f t="shared" si="17"/>
        <v>99.291340057282696</v>
      </c>
      <c r="H41" s="33">
        <f>H6+H11+H12+H13+H20+H21+H26+H32+H37+H40</f>
        <v>3647.6</v>
      </c>
      <c r="I41" s="33">
        <f>I6+I11+I12+I13+I20+I21+I26+I32+I37+I40</f>
        <v>11645.699999999999</v>
      </c>
      <c r="J41" s="33">
        <f>J6+J11+J12+J13+J20+J21+J26+J32+J37+J40</f>
        <v>11409.7</v>
      </c>
      <c r="K41" s="45">
        <f t="shared" si="18"/>
        <v>-235.99999999999818</v>
      </c>
      <c r="L41" s="45">
        <f t="shared" si="19"/>
        <v>97.973500948848084</v>
      </c>
      <c r="M41" s="45">
        <f t="shared" si="20"/>
        <v>165401.40000000002</v>
      </c>
      <c r="N41" s="45">
        <f t="shared" si="21"/>
        <v>182517.50000000003</v>
      </c>
      <c r="O41" s="45">
        <f t="shared" si="22"/>
        <v>181070.6</v>
      </c>
      <c r="P41" s="45">
        <f t="shared" si="23"/>
        <v>-1446.9000000000233</v>
      </c>
      <c r="Q41" s="45">
        <f t="shared" si="24"/>
        <v>99.207254098922007</v>
      </c>
    </row>
    <row r="42" spans="1:17" ht="38.25">
      <c r="A42" s="40" t="s">
        <v>144</v>
      </c>
      <c r="B42" s="27" t="s">
        <v>145</v>
      </c>
      <c r="C42" s="28"/>
      <c r="D42" s="28">
        <v>979.7</v>
      </c>
      <c r="E42" s="28">
        <v>919.7</v>
      </c>
      <c r="F42" s="37">
        <f>E42-D42</f>
        <v>-60</v>
      </c>
      <c r="G42" s="37">
        <f>E42/D42*100</f>
        <v>93.875676227416562</v>
      </c>
      <c r="H42" s="28"/>
      <c r="I42" s="28"/>
      <c r="J42" s="28"/>
      <c r="K42" s="37">
        <f>J42-I42</f>
        <v>0</v>
      </c>
      <c r="L42" s="37" t="e">
        <f>J42/I42*100</f>
        <v>#DIV/0!</v>
      </c>
      <c r="M42" s="37">
        <f t="shared" si="20"/>
        <v>0</v>
      </c>
      <c r="N42" s="37">
        <f t="shared" si="21"/>
        <v>979.7</v>
      </c>
      <c r="O42" s="37">
        <f t="shared" si="22"/>
        <v>919.7</v>
      </c>
      <c r="P42" s="37">
        <f>O42-N42</f>
        <v>-60</v>
      </c>
      <c r="Q42" s="37">
        <f>O42/N42*100</f>
        <v>93.875676227416562</v>
      </c>
    </row>
    <row r="43" spans="1:17" ht="25.5">
      <c r="A43" s="31" t="s">
        <v>126</v>
      </c>
      <c r="B43" s="99" t="s">
        <v>127</v>
      </c>
      <c r="C43" s="33">
        <f>C41+C42</f>
        <v>161753.80000000002</v>
      </c>
      <c r="D43" s="33">
        <f>D41+D42</f>
        <v>171851.50000000003</v>
      </c>
      <c r="E43" s="33">
        <f>E41+E42</f>
        <v>170580.6</v>
      </c>
      <c r="F43" s="45">
        <f>E43-D43</f>
        <v>-1270.9000000000233</v>
      </c>
      <c r="G43" s="45">
        <f>E43/D43*100</f>
        <v>99.260466158281986</v>
      </c>
      <c r="H43" s="33">
        <f>H41+H42</f>
        <v>3647.6</v>
      </c>
      <c r="I43" s="33">
        <f>I41+I42</f>
        <v>11645.699999999999</v>
      </c>
      <c r="J43" s="33">
        <f>J41+J42</f>
        <v>11409.7</v>
      </c>
      <c r="K43" s="45">
        <f>J43-I43</f>
        <v>-235.99999999999818</v>
      </c>
      <c r="L43" s="45">
        <f>J43/I43*100</f>
        <v>97.973500948848084</v>
      </c>
      <c r="M43" s="45">
        <f t="shared" ref="M43:O44" si="27">C43+H43</f>
        <v>165401.40000000002</v>
      </c>
      <c r="N43" s="45">
        <f t="shared" si="27"/>
        <v>183497.20000000004</v>
      </c>
      <c r="O43" s="45">
        <f t="shared" si="27"/>
        <v>181990.30000000002</v>
      </c>
      <c r="P43" s="45">
        <f>O43-N43</f>
        <v>-1506.9000000000233</v>
      </c>
      <c r="Q43" s="45">
        <f>O43/N43*100</f>
        <v>99.178788559171466</v>
      </c>
    </row>
    <row r="44" spans="1:17" ht="51" hidden="1">
      <c r="A44" s="44" t="s">
        <v>128</v>
      </c>
      <c r="B44" s="41" t="s">
        <v>129</v>
      </c>
      <c r="C44" s="43"/>
      <c r="D44" s="43"/>
      <c r="E44" s="43"/>
      <c r="F44" s="37">
        <f>E44-D44</f>
        <v>0</v>
      </c>
      <c r="G44" s="37" t="e">
        <f>E44/D44*100</f>
        <v>#DIV/0!</v>
      </c>
      <c r="H44" s="29"/>
      <c r="I44" s="29"/>
      <c r="J44" s="29"/>
      <c r="K44" s="37">
        <f>J44-I44</f>
        <v>0</v>
      </c>
      <c r="L44" s="37" t="e">
        <f>J44/I44*100</f>
        <v>#DIV/0!</v>
      </c>
      <c r="M44" s="37">
        <f t="shared" si="27"/>
        <v>0</v>
      </c>
      <c r="N44" s="37">
        <f t="shared" si="27"/>
        <v>0</v>
      </c>
      <c r="O44" s="37">
        <f t="shared" si="27"/>
        <v>0</v>
      </c>
      <c r="P44" s="37">
        <f>O44-N44</f>
        <v>0</v>
      </c>
      <c r="Q44" s="37" t="e">
        <f>O44/N44*100</f>
        <v>#DIV/0!</v>
      </c>
    </row>
    <row r="45" spans="1:17" ht="25.5" hidden="1">
      <c r="A45" s="44" t="s">
        <v>130</v>
      </c>
      <c r="B45" s="41" t="s">
        <v>131</v>
      </c>
      <c r="C45" s="43"/>
      <c r="D45" s="43"/>
      <c r="E45" s="43"/>
      <c r="F45" s="37">
        <f t="shared" si="16"/>
        <v>0</v>
      </c>
      <c r="G45" s="37" t="e">
        <f t="shared" si="17"/>
        <v>#DIV/0!</v>
      </c>
      <c r="H45" s="29"/>
      <c r="I45" s="29"/>
      <c r="J45" s="29"/>
      <c r="K45" s="37">
        <f t="shared" si="18"/>
        <v>0</v>
      </c>
      <c r="L45" s="37" t="e">
        <f t="shared" si="19"/>
        <v>#DIV/0!</v>
      </c>
      <c r="M45" s="37">
        <f t="shared" si="20"/>
        <v>0</v>
      </c>
      <c r="N45" s="37">
        <f t="shared" si="21"/>
        <v>0</v>
      </c>
      <c r="O45" s="37">
        <f t="shared" si="22"/>
        <v>0</v>
      </c>
      <c r="P45" s="37">
        <f t="shared" si="23"/>
        <v>0</v>
      </c>
      <c r="Q45" s="37" t="e">
        <f t="shared" si="24"/>
        <v>#DIV/0!</v>
      </c>
    </row>
    <row r="46" spans="1:17" ht="38.25" hidden="1">
      <c r="A46" s="44" t="s">
        <v>132</v>
      </c>
      <c r="B46" s="41" t="s">
        <v>99</v>
      </c>
      <c r="C46" s="43"/>
      <c r="D46" s="43"/>
      <c r="E46" s="43"/>
      <c r="F46" s="37">
        <f>E46-D46</f>
        <v>0</v>
      </c>
      <c r="G46" s="37" t="e">
        <f>E46/D46*100</f>
        <v>#DIV/0!</v>
      </c>
      <c r="H46" s="29"/>
      <c r="I46" s="29"/>
      <c r="J46" s="29"/>
      <c r="K46" s="37">
        <f>J46-I46</f>
        <v>0</v>
      </c>
      <c r="L46" s="37" t="e">
        <f>J46/I46*100</f>
        <v>#DIV/0!</v>
      </c>
      <c r="M46" s="37">
        <f t="shared" ref="M46:O47" si="28">C46+H46</f>
        <v>0</v>
      </c>
      <c r="N46" s="37">
        <f t="shared" si="28"/>
        <v>0</v>
      </c>
      <c r="O46" s="37">
        <f t="shared" si="28"/>
        <v>0</v>
      </c>
      <c r="P46" s="37">
        <f>O46-N46</f>
        <v>0</v>
      </c>
      <c r="Q46" s="37" t="e">
        <f>O46/N46*100</f>
        <v>#DIV/0!</v>
      </c>
    </row>
    <row r="47" spans="1:17" ht="38.25">
      <c r="A47" s="44" t="s">
        <v>133</v>
      </c>
      <c r="B47" s="34" t="s">
        <v>101</v>
      </c>
      <c r="C47" s="43"/>
      <c r="D47" s="43"/>
      <c r="E47" s="43"/>
      <c r="F47" s="37">
        <f>E47-D47</f>
        <v>0</v>
      </c>
      <c r="G47" s="37" t="e">
        <f>E47/D47*100</f>
        <v>#DIV/0!</v>
      </c>
      <c r="H47" s="29"/>
      <c r="I47" s="29"/>
      <c r="J47" s="29"/>
      <c r="K47" s="37">
        <f>J47-I47</f>
        <v>0</v>
      </c>
      <c r="L47" s="37" t="e">
        <f>J47/I47*100</f>
        <v>#DIV/0!</v>
      </c>
      <c r="M47" s="37">
        <f t="shared" si="28"/>
        <v>0</v>
      </c>
      <c r="N47" s="37">
        <f t="shared" si="28"/>
        <v>0</v>
      </c>
      <c r="O47" s="37">
        <f t="shared" si="28"/>
        <v>0</v>
      </c>
      <c r="P47" s="37">
        <f>O47-N47</f>
        <v>0</v>
      </c>
      <c r="Q47" s="37" t="e">
        <f>O47/N47*100</f>
        <v>#DIV/0!</v>
      </c>
    </row>
    <row r="48" spans="1:17">
      <c r="A48" s="44" t="s">
        <v>134</v>
      </c>
      <c r="B48" s="34" t="s">
        <v>135</v>
      </c>
      <c r="C48" s="43"/>
      <c r="D48" s="43">
        <v>863.5</v>
      </c>
      <c r="E48" s="43">
        <v>863.5</v>
      </c>
      <c r="F48" s="37">
        <f t="shared" si="16"/>
        <v>0</v>
      </c>
      <c r="G48" s="37">
        <f t="shared" si="17"/>
        <v>100</v>
      </c>
      <c r="H48" s="29"/>
      <c r="I48" s="29">
        <v>1071.5</v>
      </c>
      <c r="J48" s="29">
        <v>45.4</v>
      </c>
      <c r="K48" s="37">
        <f t="shared" si="18"/>
        <v>-1026.0999999999999</v>
      </c>
      <c r="L48" s="37">
        <f t="shared" si="19"/>
        <v>4.2370508632757815</v>
      </c>
      <c r="M48" s="37">
        <f t="shared" si="20"/>
        <v>0</v>
      </c>
      <c r="N48" s="37">
        <f t="shared" si="21"/>
        <v>1935</v>
      </c>
      <c r="O48" s="37">
        <f t="shared" si="22"/>
        <v>908.9</v>
      </c>
      <c r="P48" s="37">
        <f t="shared" si="23"/>
        <v>-1026.0999999999999</v>
      </c>
      <c r="Q48" s="37">
        <f t="shared" si="24"/>
        <v>46.97157622739018</v>
      </c>
    </row>
    <row r="49" spans="1:17">
      <c r="A49" s="35" t="s">
        <v>136</v>
      </c>
      <c r="B49" s="99" t="s">
        <v>137</v>
      </c>
      <c r="C49" s="25">
        <f>C43+C44+C45+C46+C47+C48</f>
        <v>161753.80000000002</v>
      </c>
      <c r="D49" s="25">
        <f>D43+D44+D45+D46+D47+D48</f>
        <v>172715.00000000003</v>
      </c>
      <c r="E49" s="25">
        <f>E43+E44+E45+E46+E47+E48</f>
        <v>171444.1</v>
      </c>
      <c r="F49" s="45">
        <f t="shared" si="16"/>
        <v>-1270.9000000000233</v>
      </c>
      <c r="G49" s="45">
        <f t="shared" si="17"/>
        <v>99.264163506354379</v>
      </c>
      <c r="H49" s="25">
        <f>H43+H44+H45+H46+H47+H48</f>
        <v>3647.6</v>
      </c>
      <c r="I49" s="25">
        <f>I43+I44+I45+I46+I47+I48</f>
        <v>12717.199999999999</v>
      </c>
      <c r="J49" s="25">
        <f>J43+J44+J45+J46+J47+J48</f>
        <v>11455.1</v>
      </c>
      <c r="K49" s="45">
        <f t="shared" si="18"/>
        <v>-1262.0999999999985</v>
      </c>
      <c r="L49" s="45">
        <f t="shared" si="19"/>
        <v>90.075645582360906</v>
      </c>
      <c r="M49" s="45">
        <f t="shared" si="20"/>
        <v>165401.40000000002</v>
      </c>
      <c r="N49" s="45">
        <f t="shared" si="21"/>
        <v>185432.20000000004</v>
      </c>
      <c r="O49" s="45">
        <f t="shared" si="22"/>
        <v>182899.20000000001</v>
      </c>
      <c r="P49" s="45">
        <f t="shared" si="23"/>
        <v>-2533.0000000000291</v>
      </c>
      <c r="Q49" s="45">
        <f t="shared" si="24"/>
        <v>98.634002077309106</v>
      </c>
    </row>
    <row r="50" spans="1:17">
      <c r="A50" s="31"/>
      <c r="B50" s="36" t="s">
        <v>66</v>
      </c>
      <c r="C50" s="24">
        <f>'Доходи за 2022'!D75-Видатки!C49</f>
        <v>1499.9999999999709</v>
      </c>
      <c r="D50" s="24">
        <f>'Доходи за 2022'!E75-Видатки!D49</f>
        <v>-2263.7000000000698</v>
      </c>
      <c r="E50" s="24">
        <f>'Доходи за 2022'!F75-Видатки!E49</f>
        <v>1607.3999999999942</v>
      </c>
      <c r="F50" s="37">
        <f t="shared" si="16"/>
        <v>3871.100000000064</v>
      </c>
      <c r="G50" s="37">
        <f t="shared" si="17"/>
        <v>-71.007642355433347</v>
      </c>
      <c r="H50" s="24">
        <f>'Доходи за 2022'!I75-Видатки!H49</f>
        <v>-1500</v>
      </c>
      <c r="I50" s="24">
        <f>'Доходи за 2022'!J75-Видатки!I49</f>
        <v>-3828.3999999999996</v>
      </c>
      <c r="J50" s="24">
        <f>'Доходи за 2022'!K75-Видатки!J49</f>
        <v>-2217.9000000000015</v>
      </c>
      <c r="K50" s="37">
        <f t="shared" si="18"/>
        <v>1610.4999999999982</v>
      </c>
      <c r="L50" s="37">
        <f t="shared" si="19"/>
        <v>57.932817887368138</v>
      </c>
      <c r="M50" s="37">
        <f t="shared" si="20"/>
        <v>-2.9103830456733704E-11</v>
      </c>
      <c r="N50" s="37">
        <f t="shared" si="21"/>
        <v>-6092.1000000000695</v>
      </c>
      <c r="O50" s="37">
        <f t="shared" si="22"/>
        <v>-610.50000000000728</v>
      </c>
      <c r="P50" s="37">
        <f t="shared" si="23"/>
        <v>5481.6000000000622</v>
      </c>
      <c r="Q50" s="37"/>
    </row>
    <row r="51" spans="1:17" ht="15.75">
      <c r="A51" s="9"/>
      <c r="B51" s="100" t="s">
        <v>189</v>
      </c>
      <c r="C51" s="10"/>
      <c r="D51" s="10"/>
      <c r="E51" s="1"/>
      <c r="F51" s="101" t="s">
        <v>190</v>
      </c>
      <c r="G51" s="1"/>
      <c r="H51" s="1"/>
      <c r="I51" s="1"/>
      <c r="J51" s="1"/>
      <c r="K51" s="1"/>
      <c r="L51" s="1"/>
      <c r="M51" s="1"/>
      <c r="N51" s="1"/>
      <c r="O51" s="11"/>
      <c r="P51" s="11"/>
      <c r="Q51" s="1"/>
    </row>
    <row r="52" spans="1:17" ht="15.75">
      <c r="A52" s="12"/>
      <c r="B52" s="13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</row>
  </sheetData>
  <dataConsolidate/>
  <mergeCells count="4">
    <mergeCell ref="A1:L1"/>
    <mergeCell ref="A3:A4"/>
    <mergeCell ref="B3:B4"/>
    <mergeCell ref="C3:G3"/>
  </mergeCells>
  <phoneticPr fontId="24" type="noConversion"/>
  <pageMargins left="0.78749999999999998" right="0.78749999999999998" top="0.78749999999999998" bottom="0.78749999999999998" header="0.5" footer="0.5"/>
  <pageSetup paperSize="9" scale="60" orientation="landscape" horizontalDpi="30066" verticalDpi="2647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Доходи за 2022</vt:lpstr>
      <vt:lpstr>Видатки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budget_04</dc:creator>
  <cp:lastModifiedBy>1</cp:lastModifiedBy>
  <cp:lastPrinted>2024-03-25T09:50:34Z</cp:lastPrinted>
  <dcterms:created xsi:type="dcterms:W3CDTF">2017-07-11T06:54:37Z</dcterms:created>
  <dcterms:modified xsi:type="dcterms:W3CDTF">2024-03-25T09:50:37Z</dcterms:modified>
</cp:coreProperties>
</file>