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240" yWindow="15" windowWidth="15480" windowHeight="8730" tabRatio="401"/>
  </bookViews>
  <sheets>
    <sheet name="Доходи за 2023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</definedNames>
  <calcPr calcId="125725"/>
</workbook>
</file>

<file path=xl/calcChain.xml><?xml version="1.0" encoding="utf-8"?>
<calcChain xmlns="http://schemas.openxmlformats.org/spreadsheetml/2006/main">
  <c r="P54" i="1"/>
  <c r="O54"/>
  <c r="N54"/>
  <c r="H54"/>
  <c r="G54"/>
  <c r="F31"/>
  <c r="F52"/>
  <c r="E52"/>
  <c r="D52"/>
  <c r="D13"/>
  <c r="C21" i="2"/>
  <c r="J21"/>
  <c r="I21"/>
  <c r="H21"/>
  <c r="E21"/>
  <c r="D21"/>
  <c r="O24"/>
  <c r="N24"/>
  <c r="M24"/>
  <c r="L24"/>
  <c r="K24"/>
  <c r="G24"/>
  <c r="F24"/>
  <c r="K28" i="1"/>
  <c r="J28"/>
  <c r="I28"/>
  <c r="H44"/>
  <c r="G44"/>
  <c r="E31"/>
  <c r="D31"/>
  <c r="P35"/>
  <c r="O35"/>
  <c r="N35"/>
  <c r="H35"/>
  <c r="G35"/>
  <c r="F17" i="2"/>
  <c r="G17"/>
  <c r="N17"/>
  <c r="H6"/>
  <c r="J38"/>
  <c r="I38"/>
  <c r="H38"/>
  <c r="J33"/>
  <c r="I33"/>
  <c r="H33"/>
  <c r="J27"/>
  <c r="I27"/>
  <c r="H27"/>
  <c r="J18"/>
  <c r="J13" s="1"/>
  <c r="I18"/>
  <c r="I13" s="1"/>
  <c r="H18"/>
  <c r="H13" s="1"/>
  <c r="E38"/>
  <c r="D38"/>
  <c r="C38"/>
  <c r="E33"/>
  <c r="D33"/>
  <c r="C33"/>
  <c r="E27"/>
  <c r="D27"/>
  <c r="C27"/>
  <c r="E18"/>
  <c r="E13" s="1"/>
  <c r="D18"/>
  <c r="D13" s="1"/>
  <c r="C18"/>
  <c r="C13" s="1"/>
  <c r="E6"/>
  <c r="D6"/>
  <c r="C6"/>
  <c r="M17"/>
  <c r="Q54" i="1" l="1"/>
  <c r="R54"/>
  <c r="P24" i="2"/>
  <c r="Q24"/>
  <c r="Q35" i="1"/>
  <c r="R35"/>
  <c r="F13" i="2"/>
  <c r="G13"/>
  <c r="K62" i="1" l="1"/>
  <c r="J62"/>
  <c r="I62"/>
  <c r="F62"/>
  <c r="E62"/>
  <c r="D62"/>
  <c r="P64"/>
  <c r="O64"/>
  <c r="N64"/>
  <c r="H64"/>
  <c r="G64"/>
  <c r="C42" i="2"/>
  <c r="C44" s="1"/>
  <c r="C50" s="1"/>
  <c r="O25"/>
  <c r="N25"/>
  <c r="M25"/>
  <c r="L25"/>
  <c r="K25"/>
  <c r="G25"/>
  <c r="F25"/>
  <c r="O14"/>
  <c r="N14"/>
  <c r="M14"/>
  <c r="L14"/>
  <c r="K14"/>
  <c r="G14"/>
  <c r="F14"/>
  <c r="G73" i="1"/>
  <c r="E65"/>
  <c r="D65"/>
  <c r="K65"/>
  <c r="J65"/>
  <c r="I65"/>
  <c r="F65"/>
  <c r="P67"/>
  <c r="O67"/>
  <c r="N67"/>
  <c r="H67"/>
  <c r="G67"/>
  <c r="O26" i="2"/>
  <c r="N26"/>
  <c r="M26"/>
  <c r="L26"/>
  <c r="K26"/>
  <c r="G26"/>
  <c r="F26"/>
  <c r="O23"/>
  <c r="N23"/>
  <c r="M23"/>
  <c r="L23"/>
  <c r="K23"/>
  <c r="G23"/>
  <c r="F23"/>
  <c r="O12"/>
  <c r="N12"/>
  <c r="M12"/>
  <c r="L12"/>
  <c r="K12"/>
  <c r="G12"/>
  <c r="F12"/>
  <c r="O8"/>
  <c r="N8"/>
  <c r="M8"/>
  <c r="L8"/>
  <c r="K8"/>
  <c r="G8"/>
  <c r="F8"/>
  <c r="M28" i="1"/>
  <c r="L28"/>
  <c r="M73"/>
  <c r="L73"/>
  <c r="O39" i="2"/>
  <c r="N39"/>
  <c r="M39"/>
  <c r="L39"/>
  <c r="K39"/>
  <c r="G39"/>
  <c r="F39"/>
  <c r="L27"/>
  <c r="D42"/>
  <c r="O32"/>
  <c r="N32"/>
  <c r="M32"/>
  <c r="L32"/>
  <c r="K32"/>
  <c r="G32"/>
  <c r="F32"/>
  <c r="O10"/>
  <c r="N10"/>
  <c r="M10"/>
  <c r="L10"/>
  <c r="K10"/>
  <c r="G10"/>
  <c r="F10"/>
  <c r="K42" i="1"/>
  <c r="J42"/>
  <c r="I42"/>
  <c r="F42"/>
  <c r="E42"/>
  <c r="H42" s="1"/>
  <c r="D42"/>
  <c r="P45"/>
  <c r="O45"/>
  <c r="N45"/>
  <c r="M45"/>
  <c r="L45"/>
  <c r="P66"/>
  <c r="O66"/>
  <c r="Q66" s="1"/>
  <c r="N66"/>
  <c r="H66"/>
  <c r="G66"/>
  <c r="O41" i="2"/>
  <c r="P41" s="1"/>
  <c r="N41"/>
  <c r="M41"/>
  <c r="L41"/>
  <c r="K41"/>
  <c r="G41"/>
  <c r="F41"/>
  <c r="N21"/>
  <c r="G21"/>
  <c r="O15"/>
  <c r="N15"/>
  <c r="M15"/>
  <c r="L15"/>
  <c r="K15"/>
  <c r="G15"/>
  <c r="F15"/>
  <c r="O13"/>
  <c r="O43"/>
  <c r="N43"/>
  <c r="M43"/>
  <c r="L43"/>
  <c r="K43"/>
  <c r="G43"/>
  <c r="F43"/>
  <c r="P74" i="1"/>
  <c r="R74" s="1"/>
  <c r="O74"/>
  <c r="N74"/>
  <c r="H74"/>
  <c r="G74"/>
  <c r="D55"/>
  <c r="L55"/>
  <c r="K55"/>
  <c r="J55"/>
  <c r="F55"/>
  <c r="E55"/>
  <c r="P56"/>
  <c r="O56"/>
  <c r="Q56" s="1"/>
  <c r="N56"/>
  <c r="H56"/>
  <c r="G56"/>
  <c r="M37"/>
  <c r="L37"/>
  <c r="M44"/>
  <c r="L44"/>
  <c r="P73"/>
  <c r="O73"/>
  <c r="N73"/>
  <c r="H73"/>
  <c r="P72"/>
  <c r="O72"/>
  <c r="N72"/>
  <c r="H72"/>
  <c r="G72"/>
  <c r="P68"/>
  <c r="O68"/>
  <c r="N68"/>
  <c r="H68"/>
  <c r="G68"/>
  <c r="N27" i="2"/>
  <c r="O31"/>
  <c r="N31"/>
  <c r="M31"/>
  <c r="L31"/>
  <c r="K31"/>
  <c r="G31"/>
  <c r="F31"/>
  <c r="O48"/>
  <c r="N48"/>
  <c r="M48"/>
  <c r="L48"/>
  <c r="K48"/>
  <c r="G48"/>
  <c r="F48"/>
  <c r="O47"/>
  <c r="N47"/>
  <c r="M47"/>
  <c r="L47"/>
  <c r="K47"/>
  <c r="G47"/>
  <c r="F47"/>
  <c r="F45"/>
  <c r="G45"/>
  <c r="K45"/>
  <c r="L45"/>
  <c r="M45"/>
  <c r="N45"/>
  <c r="O45"/>
  <c r="J6"/>
  <c r="O35"/>
  <c r="N35"/>
  <c r="M35"/>
  <c r="L35"/>
  <c r="K35"/>
  <c r="G35"/>
  <c r="F35"/>
  <c r="M38"/>
  <c r="O37"/>
  <c r="N37"/>
  <c r="M37"/>
  <c r="L37"/>
  <c r="K37"/>
  <c r="G37"/>
  <c r="F37"/>
  <c r="O36"/>
  <c r="N36"/>
  <c r="M36"/>
  <c r="L36"/>
  <c r="K36"/>
  <c r="G36"/>
  <c r="F36"/>
  <c r="O20"/>
  <c r="N20"/>
  <c r="M20"/>
  <c r="L20"/>
  <c r="K20"/>
  <c r="G20"/>
  <c r="F20"/>
  <c r="O19"/>
  <c r="N19"/>
  <c r="M19"/>
  <c r="L19"/>
  <c r="K19"/>
  <c r="G19"/>
  <c r="F19"/>
  <c r="O16"/>
  <c r="N16"/>
  <c r="M16"/>
  <c r="L16"/>
  <c r="K16"/>
  <c r="G16"/>
  <c r="F16"/>
  <c r="I6"/>
  <c r="O9"/>
  <c r="N9"/>
  <c r="M9"/>
  <c r="L9"/>
  <c r="K9"/>
  <c r="G9"/>
  <c r="F9"/>
  <c r="E9" i="1"/>
  <c r="O9" s="1"/>
  <c r="E13"/>
  <c r="O13" s="1"/>
  <c r="E16"/>
  <c r="O16" s="1"/>
  <c r="E20"/>
  <c r="O20" s="1"/>
  <c r="E28"/>
  <c r="O28" s="1"/>
  <c r="O31"/>
  <c r="E51"/>
  <c r="E50" s="1"/>
  <c r="F9"/>
  <c r="P9" s="1"/>
  <c r="F13"/>
  <c r="G13" s="1"/>
  <c r="F16"/>
  <c r="P16" s="1"/>
  <c r="F20"/>
  <c r="P20" s="1"/>
  <c r="F28"/>
  <c r="H28" s="1"/>
  <c r="P31"/>
  <c r="F36"/>
  <c r="P62"/>
  <c r="H30"/>
  <c r="H29"/>
  <c r="G30"/>
  <c r="K25"/>
  <c r="K8" s="1"/>
  <c r="K39"/>
  <c r="P39" s="1"/>
  <c r="K36"/>
  <c r="I39"/>
  <c r="N39" s="1"/>
  <c r="D9"/>
  <c r="N9" s="1"/>
  <c r="D16"/>
  <c r="N16" s="1"/>
  <c r="D28"/>
  <c r="N28" s="1"/>
  <c r="P63"/>
  <c r="O63"/>
  <c r="N63"/>
  <c r="H63"/>
  <c r="G63"/>
  <c r="I55"/>
  <c r="K52"/>
  <c r="J52"/>
  <c r="I52"/>
  <c r="C61"/>
  <c r="P60"/>
  <c r="O60"/>
  <c r="N60"/>
  <c r="H60"/>
  <c r="G60"/>
  <c r="P59"/>
  <c r="O59"/>
  <c r="N59"/>
  <c r="H59"/>
  <c r="G59"/>
  <c r="P58"/>
  <c r="O58"/>
  <c r="N58"/>
  <c r="H58"/>
  <c r="G58"/>
  <c r="P57"/>
  <c r="Q57" s="1"/>
  <c r="O57"/>
  <c r="N57"/>
  <c r="H57"/>
  <c r="G57"/>
  <c r="M52"/>
  <c r="J36"/>
  <c r="I36"/>
  <c r="P38"/>
  <c r="R38" s="1"/>
  <c r="O38"/>
  <c r="N38"/>
  <c r="M38"/>
  <c r="L38"/>
  <c r="J25"/>
  <c r="J8" s="1"/>
  <c r="I25"/>
  <c r="N25" s="1"/>
  <c r="M26"/>
  <c r="L26"/>
  <c r="P26"/>
  <c r="O26"/>
  <c r="N26"/>
  <c r="C25"/>
  <c r="P75"/>
  <c r="O75"/>
  <c r="N75"/>
  <c r="P71"/>
  <c r="O71"/>
  <c r="N71"/>
  <c r="P70"/>
  <c r="O70"/>
  <c r="N70"/>
  <c r="P69"/>
  <c r="O69"/>
  <c r="N69"/>
  <c r="P53"/>
  <c r="O53"/>
  <c r="N53"/>
  <c r="P48"/>
  <c r="O48"/>
  <c r="N48"/>
  <c r="P47"/>
  <c r="O47"/>
  <c r="N47"/>
  <c r="P44"/>
  <c r="O44"/>
  <c r="N44"/>
  <c r="P43"/>
  <c r="O43"/>
  <c r="N43"/>
  <c r="P41"/>
  <c r="O41"/>
  <c r="Q41" s="1"/>
  <c r="N41"/>
  <c r="P40"/>
  <c r="O40"/>
  <c r="N40"/>
  <c r="P37"/>
  <c r="O37"/>
  <c r="N37"/>
  <c r="P34"/>
  <c r="O34"/>
  <c r="N34"/>
  <c r="P33"/>
  <c r="O33"/>
  <c r="N33"/>
  <c r="P32"/>
  <c r="O32"/>
  <c r="N32"/>
  <c r="P30"/>
  <c r="O30"/>
  <c r="N30"/>
  <c r="P29"/>
  <c r="O29"/>
  <c r="N29"/>
  <c r="P24"/>
  <c r="O24"/>
  <c r="N24"/>
  <c r="P23"/>
  <c r="O23"/>
  <c r="N23"/>
  <c r="P22"/>
  <c r="O22"/>
  <c r="N22"/>
  <c r="P21"/>
  <c r="O21"/>
  <c r="N21"/>
  <c r="P19"/>
  <c r="O19"/>
  <c r="N19"/>
  <c r="P18"/>
  <c r="O18"/>
  <c r="N18"/>
  <c r="P17"/>
  <c r="O17"/>
  <c r="N17"/>
  <c r="P15"/>
  <c r="O15"/>
  <c r="N15"/>
  <c r="P14"/>
  <c r="O14"/>
  <c r="N14"/>
  <c r="P11"/>
  <c r="O11"/>
  <c r="N11"/>
  <c r="P10"/>
  <c r="O10"/>
  <c r="N10"/>
  <c r="H43"/>
  <c r="G43"/>
  <c r="N31"/>
  <c r="P13"/>
  <c r="D20"/>
  <c r="N20" s="1"/>
  <c r="H24"/>
  <c r="H23"/>
  <c r="H22"/>
  <c r="H21"/>
  <c r="H19"/>
  <c r="G24"/>
  <c r="G23"/>
  <c r="G22"/>
  <c r="G21"/>
  <c r="G19"/>
  <c r="C20"/>
  <c r="H15"/>
  <c r="G15"/>
  <c r="H14"/>
  <c r="G14"/>
  <c r="H18"/>
  <c r="G18"/>
  <c r="H17"/>
  <c r="G17"/>
  <c r="C16"/>
  <c r="C13" s="1"/>
  <c r="M43"/>
  <c r="H70"/>
  <c r="G70"/>
  <c r="N33" i="2"/>
  <c r="F7"/>
  <c r="G7"/>
  <c r="K7"/>
  <c r="L7"/>
  <c r="M7"/>
  <c r="N7"/>
  <c r="O7"/>
  <c r="F11"/>
  <c r="G11"/>
  <c r="K11"/>
  <c r="L11"/>
  <c r="M11"/>
  <c r="N11"/>
  <c r="O11"/>
  <c r="F22"/>
  <c r="G22"/>
  <c r="K22"/>
  <c r="L22"/>
  <c r="M22"/>
  <c r="N22"/>
  <c r="O22"/>
  <c r="F28"/>
  <c r="G28"/>
  <c r="K28"/>
  <c r="L28"/>
  <c r="M28"/>
  <c r="N28"/>
  <c r="O28"/>
  <c r="F29"/>
  <c r="G29"/>
  <c r="K29"/>
  <c r="L29"/>
  <c r="M29"/>
  <c r="N29"/>
  <c r="O29"/>
  <c r="F30"/>
  <c r="G30"/>
  <c r="K30"/>
  <c r="L30"/>
  <c r="M30"/>
  <c r="N30"/>
  <c r="O30"/>
  <c r="F34"/>
  <c r="G34"/>
  <c r="K34"/>
  <c r="L34"/>
  <c r="M34"/>
  <c r="N34"/>
  <c r="O34"/>
  <c r="F40"/>
  <c r="G40"/>
  <c r="K40"/>
  <c r="L40"/>
  <c r="M40"/>
  <c r="N40"/>
  <c r="O40"/>
  <c r="F46"/>
  <c r="G46"/>
  <c r="K46"/>
  <c r="L46"/>
  <c r="M46"/>
  <c r="N46"/>
  <c r="O46"/>
  <c r="K49"/>
  <c r="L49"/>
  <c r="M49"/>
  <c r="N49"/>
  <c r="D36" i="1"/>
  <c r="E36"/>
  <c r="F46"/>
  <c r="I46"/>
  <c r="J39"/>
  <c r="J46"/>
  <c r="K46"/>
  <c r="C9"/>
  <c r="G10"/>
  <c r="H10"/>
  <c r="G11"/>
  <c r="H11"/>
  <c r="C32"/>
  <c r="C31" s="1"/>
  <c r="C36"/>
  <c r="C27" s="1"/>
  <c r="G29"/>
  <c r="G33"/>
  <c r="H33"/>
  <c r="G34"/>
  <c r="H34"/>
  <c r="G37"/>
  <c r="H37"/>
  <c r="L40"/>
  <c r="M40"/>
  <c r="L41"/>
  <c r="M41"/>
  <c r="C42"/>
  <c r="L43"/>
  <c r="C46"/>
  <c r="D46"/>
  <c r="N46" s="1"/>
  <c r="E46"/>
  <c r="G46" s="1"/>
  <c r="L47"/>
  <c r="M47"/>
  <c r="L48"/>
  <c r="M48"/>
  <c r="C50"/>
  <c r="G53"/>
  <c r="H53"/>
  <c r="G69"/>
  <c r="H69"/>
  <c r="G71"/>
  <c r="H71"/>
  <c r="G75"/>
  <c r="H75"/>
  <c r="Q38"/>
  <c r="Q47"/>
  <c r="N42"/>
  <c r="Q43"/>
  <c r="Q70"/>
  <c r="N36"/>
  <c r="R43"/>
  <c r="O46"/>
  <c r="R47"/>
  <c r="R70"/>
  <c r="G32"/>
  <c r="H32"/>
  <c r="L38" i="2"/>
  <c r="Q48"/>
  <c r="P47"/>
  <c r="O18"/>
  <c r="G18"/>
  <c r="N18"/>
  <c r="K21"/>
  <c r="K38"/>
  <c r="L21"/>
  <c r="Q46"/>
  <c r="F6"/>
  <c r="M18"/>
  <c r="F33"/>
  <c r="N6"/>
  <c r="G38"/>
  <c r="O33"/>
  <c r="G33"/>
  <c r="M21"/>
  <c r="M6"/>
  <c r="G6"/>
  <c r="P11"/>
  <c r="O55" i="1"/>
  <c r="H13"/>
  <c r="L52"/>
  <c r="N52"/>
  <c r="Q59"/>
  <c r="N13"/>
  <c r="G27" i="2"/>
  <c r="R56" i="1"/>
  <c r="Q45" i="2"/>
  <c r="R75" i="1"/>
  <c r="R72"/>
  <c r="Q71"/>
  <c r="M33" i="2"/>
  <c r="P10"/>
  <c r="R68" i="1"/>
  <c r="Q68"/>
  <c r="N38" i="2"/>
  <c r="L33"/>
  <c r="O6"/>
  <c r="F27"/>
  <c r="Q28"/>
  <c r="Q39"/>
  <c r="P31"/>
  <c r="Q41"/>
  <c r="L18"/>
  <c r="F21"/>
  <c r="O21"/>
  <c r="Q21" s="1"/>
  <c r="P28"/>
  <c r="F38"/>
  <c r="F18"/>
  <c r="K33"/>
  <c r="K18"/>
  <c r="P8"/>
  <c r="Q26"/>
  <c r="F49"/>
  <c r="O49"/>
  <c r="Q49" s="1"/>
  <c r="G49"/>
  <c r="O38"/>
  <c r="M27"/>
  <c r="P48"/>
  <c r="R66" i="1"/>
  <c r="K13" i="2"/>
  <c r="L13"/>
  <c r="E42"/>
  <c r="E44" s="1"/>
  <c r="I42"/>
  <c r="I44" s="1"/>
  <c r="I50" s="1"/>
  <c r="N13"/>
  <c r="H42"/>
  <c r="H44" s="1"/>
  <c r="M13"/>
  <c r="Q74" i="1"/>
  <c r="O52"/>
  <c r="H31"/>
  <c r="G31"/>
  <c r="E27"/>
  <c r="P25"/>
  <c r="I8"/>
  <c r="Q14"/>
  <c r="Q15" l="1"/>
  <c r="Q40"/>
  <c r="R53"/>
  <c r="Q72"/>
  <c r="R13"/>
  <c r="R37"/>
  <c r="L36"/>
  <c r="Q47" i="2"/>
  <c r="J27" i="1"/>
  <c r="O27" s="1"/>
  <c r="M46"/>
  <c r="O42"/>
  <c r="H36"/>
  <c r="R32"/>
  <c r="Q53"/>
  <c r="R57"/>
  <c r="R59"/>
  <c r="I51"/>
  <c r="I50" s="1"/>
  <c r="R33"/>
  <c r="R30"/>
  <c r="R17"/>
  <c r="R48"/>
  <c r="Q75"/>
  <c r="P55"/>
  <c r="Q37"/>
  <c r="R44"/>
  <c r="P45" i="2"/>
  <c r="G42" i="1"/>
  <c r="P36"/>
  <c r="R40"/>
  <c r="Q48"/>
  <c r="M65"/>
  <c r="O65"/>
  <c r="K51"/>
  <c r="K50" s="1"/>
  <c r="M55"/>
  <c r="R60"/>
  <c r="Q60"/>
  <c r="J51"/>
  <c r="M51" s="1"/>
  <c r="I27"/>
  <c r="I49" s="1"/>
  <c r="P42"/>
  <c r="R42" s="1"/>
  <c r="Q44"/>
  <c r="O62"/>
  <c r="R62" s="1"/>
  <c r="M62"/>
  <c r="L65"/>
  <c r="R73"/>
  <c r="P65"/>
  <c r="H65"/>
  <c r="G65"/>
  <c r="G62"/>
  <c r="F51"/>
  <c r="H51" s="1"/>
  <c r="D51"/>
  <c r="N55"/>
  <c r="O36"/>
  <c r="R36" s="1"/>
  <c r="G36"/>
  <c r="G9"/>
  <c r="R45"/>
  <c r="R11"/>
  <c r="R14"/>
  <c r="Q23"/>
  <c r="Q10" i="2"/>
  <c r="Q45" i="1"/>
  <c r="M42"/>
  <c r="Q32"/>
  <c r="P28"/>
  <c r="Q28" s="1"/>
  <c r="F27"/>
  <c r="G27" s="1"/>
  <c r="G28"/>
  <c r="R69"/>
  <c r="R63"/>
  <c r="N65"/>
  <c r="P37" i="2"/>
  <c r="Q29"/>
  <c r="P25"/>
  <c r="P21"/>
  <c r="R19" i="1"/>
  <c r="Q21"/>
  <c r="R22"/>
  <c r="R29"/>
  <c r="Q30"/>
  <c r="R71"/>
  <c r="M36"/>
  <c r="P46" i="2"/>
  <c r="P22"/>
  <c r="Q63" i="1"/>
  <c r="K27"/>
  <c r="L27" s="1"/>
  <c r="M25"/>
  <c r="Q26"/>
  <c r="R34"/>
  <c r="D27"/>
  <c r="R24"/>
  <c r="Q22"/>
  <c r="H20"/>
  <c r="Q19"/>
  <c r="R10"/>
  <c r="P26" i="2"/>
  <c r="Q19"/>
  <c r="P43"/>
  <c r="Q38"/>
  <c r="P39"/>
  <c r="Q31"/>
  <c r="Q23"/>
  <c r="P20"/>
  <c r="Q12"/>
  <c r="Q73" i="1"/>
  <c r="Q67"/>
  <c r="P49" i="2"/>
  <c r="L46" i="1"/>
  <c r="P34" i="2"/>
  <c r="Q30"/>
  <c r="P33"/>
  <c r="R15" i="1"/>
  <c r="R18"/>
  <c r="R55"/>
  <c r="R20"/>
  <c r="Q14" i="2"/>
  <c r="Q25"/>
  <c r="Q64" i="1"/>
  <c r="C8"/>
  <c r="R41"/>
  <c r="R26"/>
  <c r="R58"/>
  <c r="Q9" i="2"/>
  <c r="P36"/>
  <c r="G55" i="1"/>
  <c r="N62"/>
  <c r="K6" i="2"/>
  <c r="Q43"/>
  <c r="Q37"/>
  <c r="Q33"/>
  <c r="Q34"/>
  <c r="P29"/>
  <c r="P23"/>
  <c r="Q20"/>
  <c r="Q18"/>
  <c r="P6"/>
  <c r="Q8"/>
  <c r="Q7"/>
  <c r="Q40"/>
  <c r="L6"/>
  <c r="P12"/>
  <c r="P38"/>
  <c r="P18"/>
  <c r="P13"/>
  <c r="P14"/>
  <c r="P9"/>
  <c r="Q6"/>
  <c r="P7"/>
  <c r="P40"/>
  <c r="P30"/>
  <c r="Q11"/>
  <c r="P16"/>
  <c r="P19"/>
  <c r="Q35"/>
  <c r="P15"/>
  <c r="P32"/>
  <c r="Q13"/>
  <c r="Q36"/>
  <c r="Q15"/>
  <c r="Q16"/>
  <c r="Q22"/>
  <c r="P35"/>
  <c r="E50"/>
  <c r="N42"/>
  <c r="G42"/>
  <c r="D44"/>
  <c r="D50" s="1"/>
  <c r="F42"/>
  <c r="J42"/>
  <c r="K27"/>
  <c r="O27"/>
  <c r="Q32"/>
  <c r="H50"/>
  <c r="M50" s="1"/>
  <c r="M44"/>
  <c r="M42"/>
  <c r="Q69" i="1"/>
  <c r="R67"/>
  <c r="H62"/>
  <c r="Q55"/>
  <c r="H55"/>
  <c r="Q58"/>
  <c r="P52"/>
  <c r="R52" s="1"/>
  <c r="G52"/>
  <c r="Q52"/>
  <c r="H52"/>
  <c r="Q13"/>
  <c r="D8"/>
  <c r="N8" s="1"/>
  <c r="P46"/>
  <c r="R46" s="1"/>
  <c r="L42"/>
  <c r="L39"/>
  <c r="O39"/>
  <c r="M39"/>
  <c r="Q31"/>
  <c r="Q34"/>
  <c r="Q33"/>
  <c r="R31"/>
  <c r="L25"/>
  <c r="O25"/>
  <c r="Q24"/>
  <c r="R23"/>
  <c r="Q20"/>
  <c r="R21"/>
  <c r="G20"/>
  <c r="E8"/>
  <c r="O8" s="1"/>
  <c r="Q18"/>
  <c r="G16"/>
  <c r="Q17"/>
  <c r="R16"/>
  <c r="Q16"/>
  <c r="H16"/>
  <c r="Q11"/>
  <c r="H9"/>
  <c r="F8"/>
  <c r="P8" s="1"/>
  <c r="E49"/>
  <c r="E61" s="1"/>
  <c r="E76" s="1"/>
  <c r="Q29"/>
  <c r="L62"/>
  <c r="R64"/>
  <c r="Q46"/>
  <c r="L8"/>
  <c r="M8"/>
  <c r="R9"/>
  <c r="Q9"/>
  <c r="C49"/>
  <c r="C76" s="1"/>
  <c r="Q10"/>
  <c r="J49" l="1"/>
  <c r="Q42"/>
  <c r="N27"/>
  <c r="Q62"/>
  <c r="L51"/>
  <c r="N51"/>
  <c r="I61"/>
  <c r="I76" s="1"/>
  <c r="H51" i="2" s="1"/>
  <c r="R28" i="1"/>
  <c r="R65"/>
  <c r="Q65"/>
  <c r="P51"/>
  <c r="O51"/>
  <c r="F50"/>
  <c r="P50" s="1"/>
  <c r="J50"/>
  <c r="O50" s="1"/>
  <c r="D50"/>
  <c r="N50" s="1"/>
  <c r="G51"/>
  <c r="Q36"/>
  <c r="D49"/>
  <c r="N49" s="1"/>
  <c r="N50" i="2"/>
  <c r="P27" i="1"/>
  <c r="Q27" s="1"/>
  <c r="H27"/>
  <c r="K49"/>
  <c r="M49" s="1"/>
  <c r="M27"/>
  <c r="N44" i="2"/>
  <c r="G50"/>
  <c r="P27"/>
  <c r="Q27"/>
  <c r="J44"/>
  <c r="L42"/>
  <c r="K42"/>
  <c r="O42"/>
  <c r="G44"/>
  <c r="D51"/>
  <c r="F44"/>
  <c r="F50"/>
  <c r="R39" i="1"/>
  <c r="Q39"/>
  <c r="R25"/>
  <c r="Q25"/>
  <c r="H8"/>
  <c r="F49"/>
  <c r="G8"/>
  <c r="H50"/>
  <c r="O49"/>
  <c r="L50"/>
  <c r="R8"/>
  <c r="Q8"/>
  <c r="M50" l="1"/>
  <c r="R51"/>
  <c r="G50"/>
  <c r="F61"/>
  <c r="F76" s="1"/>
  <c r="Q51"/>
  <c r="J61"/>
  <c r="O61" s="1"/>
  <c r="D61"/>
  <c r="D76" s="1"/>
  <c r="H49"/>
  <c r="R27"/>
  <c r="L49"/>
  <c r="K61"/>
  <c r="P42" i="2"/>
  <c r="Q42"/>
  <c r="J50"/>
  <c r="L44"/>
  <c r="K44"/>
  <c r="O44"/>
  <c r="P49" i="1"/>
  <c r="Q49" s="1"/>
  <c r="G49"/>
  <c r="R49"/>
  <c r="K76"/>
  <c r="J76"/>
  <c r="R50"/>
  <c r="Q50"/>
  <c r="H61" l="1"/>
  <c r="G61"/>
  <c r="N61"/>
  <c r="M61"/>
  <c r="L61"/>
  <c r="P61"/>
  <c r="R61" s="1"/>
  <c r="Q44" i="2"/>
  <c r="P44"/>
  <c r="K50"/>
  <c r="L50"/>
  <c r="O50"/>
  <c r="N76" i="1"/>
  <c r="C51" i="2"/>
  <c r="M51" s="1"/>
  <c r="E51"/>
  <c r="P76" i="1"/>
  <c r="H76"/>
  <c r="G76"/>
  <c r="J51" i="2"/>
  <c r="L76" i="1"/>
  <c r="M76"/>
  <c r="I51" i="2"/>
  <c r="O76" i="1"/>
  <c r="Q61" l="1"/>
  <c r="Q50" i="2"/>
  <c r="P50"/>
  <c r="K51"/>
  <c r="O51"/>
  <c r="F51"/>
  <c r="G51"/>
  <c r="L51"/>
  <c r="N51"/>
  <c r="R76" i="1"/>
  <c r="Q76"/>
  <c r="P51" i="2" l="1"/>
</calcChain>
</file>

<file path=xl/sharedStrings.xml><?xml version="1.0" encoding="utf-8"?>
<sst xmlns="http://schemas.openxmlformats.org/spreadsheetml/2006/main" count="242" uniqueCount="195">
  <si>
    <t xml:space="preserve">Дані </t>
  </si>
  <si>
    <t xml:space="preserve"> I. Доходи </t>
  </si>
  <si>
    <t>тис.грн.</t>
  </si>
  <si>
    <t>Код бюджетної класифікації</t>
  </si>
  <si>
    <t>Найменування доходів</t>
  </si>
  <si>
    <t>Загальний фонд</t>
  </si>
  <si>
    <t>Спеціальний фонд</t>
  </si>
  <si>
    <t>Разом</t>
  </si>
  <si>
    <t>Уточнений план на 2002 рік</t>
  </si>
  <si>
    <t>Надійшло з початку року</t>
  </si>
  <si>
    <t>Відхилення (+;-)</t>
  </si>
  <si>
    <t>Процент виконання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</si>
  <si>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</si>
  <si>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</si>
  <si>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</si>
  <si>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</si>
  <si>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</si>
  <si>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</si>
  <si>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</si>
  <si>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</si>
  <si>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</si>
  <si>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</si>
  <si>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</si>
  <si>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</si>
  <si>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</si>
  <si>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</si>
  <si>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</si>
  <si>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Податкові надходження</t>
  </si>
  <si>
    <t>Податок та збір на доходи фізичних осіб</t>
  </si>
  <si>
    <t>Податок на прибуток підприємств</t>
  </si>
  <si>
    <t>Податок з власників транспортних засобів та інших самохідних машин і механізмів</t>
  </si>
  <si>
    <t>Неподаткові надходження</t>
  </si>
  <si>
    <t>Надходження від орендної плати за користування цілісними майновим комплексом та іншим державним майном</t>
  </si>
  <si>
    <t>Інші надходження</t>
  </si>
  <si>
    <t xml:space="preserve"> Власні надходження бюджетних установ і організацій</t>
  </si>
  <si>
    <t>Надходження від плати за послуги, що надаються бюджетними установами згідно із законодавством</t>
  </si>
  <si>
    <t>Ін.джерела власних надходжень бюдж.установ</t>
  </si>
  <si>
    <t>Доходи від операцій з капіталом</t>
  </si>
  <si>
    <t>Надходження від продажу основного капіталу</t>
  </si>
  <si>
    <t>Державні цільові фонди</t>
  </si>
  <si>
    <t>Збір за забруднення навколишнього природного середовища до Фонду охорони навколишнього природного середовища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</si>
  <si>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 виконавчої влади  </t>
  </si>
  <si>
    <t>Офіційні трансферти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</si>
  <si>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</si>
  <si>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</si>
  <si>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</si>
  <si>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2  Видатки (загальний та спеціальний фонд)</t>
  </si>
  <si>
    <t>Найменування видатків</t>
  </si>
  <si>
    <t>Виконано  з початку року</t>
  </si>
  <si>
    <t>0100</t>
  </si>
  <si>
    <t>Державне управління</t>
  </si>
  <si>
    <t>Організаційне, інформаційно-аналічне та матеріально-технічне забезпечення діяльності обласної ради, районної ради, районної у місті ради (у разі її створення), міської, селищиної, сільської рад та їх виконавчих комітетів</t>
  </si>
  <si>
    <t>1000</t>
  </si>
  <si>
    <t>Освіта</t>
  </si>
  <si>
    <t>3000</t>
  </si>
  <si>
    <t xml:space="preserve"> Соціальний захист та соціальне забезпечення</t>
  </si>
  <si>
    <t>3240</t>
  </si>
  <si>
    <t>4000</t>
  </si>
  <si>
    <t>5000</t>
  </si>
  <si>
    <t>Фізична культура і спорт</t>
  </si>
  <si>
    <t>6000</t>
  </si>
  <si>
    <t>Житлово-комунальне господарство</t>
  </si>
  <si>
    <t>7000</t>
  </si>
  <si>
    <t>8000</t>
  </si>
  <si>
    <t>Усього видатків без урахування міжбюджетних трасфертів</t>
  </si>
  <si>
    <t>Дефіцит (-) / профіцит (+)</t>
  </si>
  <si>
    <t>7400</t>
  </si>
  <si>
    <t>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</si>
  <si>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</si>
  <si>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</si>
  <si>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</t>
  </si>
  <si>
    <t>Внутрішні податки га товари та послуги</t>
  </si>
  <si>
    <t>Акцизний податок з вироблених в Україні підакцизних товарів (продукції)</t>
  </si>
  <si>
    <t>Акцизний податок з ввезення на митну територію України підакцизних товарів (продукції)</t>
  </si>
  <si>
    <t xml:space="preserve">Акцизний податок з реалізації суб"єктами господарювання роздрібної торгівлі підакцизних товарів </t>
  </si>
  <si>
    <t>Місцеві податки</t>
  </si>
  <si>
    <t>Податок на майно</t>
  </si>
  <si>
    <t xml:space="preserve">Збір за місця для паркування транспортних засобів </t>
  </si>
  <si>
    <t>Туристичний збір</t>
  </si>
  <si>
    <t>Єдиний податок</t>
  </si>
  <si>
    <t xml:space="preserve"> Доходи від власності та підприємницької діяльності</t>
  </si>
  <si>
    <t>Частина чистого прибутку (доходу) державних унітарних підприємств та їх об'єднань, що вилучається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</si>
  <si>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</si>
  <si>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</si>
  <si>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Державне мито</t>
  </si>
  <si>
    <t>Інші неподаткові надходження</t>
  </si>
  <si>
    <t>Інші податки та збори</t>
  </si>
  <si>
    <t>Екологічний податок</t>
  </si>
  <si>
    <t>Надходження коштів пайової участі у розвитку</t>
  </si>
  <si>
    <t>Усього доходів без урахування міжбюджетних трансфертів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</si>
  <si>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</si>
  <si>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</si>
  <si>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</si>
  <si>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об"єднаних територіальних громад</t>
  </si>
  <si>
    <t>Усього доходів з урахуванням  міжбюджетних трансфертів з державного бюджету</t>
  </si>
  <si>
    <t>Дотації з місцевого бюджету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</si>
  <si>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</t>
  </si>
  <si>
    <t>Субвенції з місцевого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</si>
  <si>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</si>
  <si>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</si>
  <si>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</si>
  <si>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 xml:space="preserve">Усього </t>
  </si>
  <si>
    <t>0150</t>
  </si>
  <si>
    <t>0180</t>
  </si>
  <si>
    <t>Інша діяльність у сфері державного управління</t>
  </si>
  <si>
    <t>Інші заклади та заходи</t>
  </si>
  <si>
    <t>3242</t>
  </si>
  <si>
    <t>Інші заходи у сфері соціального захисту і соціального забезпечення</t>
  </si>
  <si>
    <t>Культура і мистецтво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</si>
  <si>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</si>
  <si>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</si>
  <si>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</si>
  <si>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</si>
  <si>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Економічна діяльність</t>
  </si>
  <si>
    <t>7100</t>
  </si>
  <si>
    <t>Сільське, лісове, рибне господарство та мислиство</t>
  </si>
  <si>
    <t>Транспорт та транспортна інфраструктура, дорожнє господарство</t>
  </si>
  <si>
    <t>7600</t>
  </si>
  <si>
    <t>Інші програми та заходи, пов"язані з економічною діяльністю</t>
  </si>
  <si>
    <t xml:space="preserve">Інша діяльність </t>
  </si>
  <si>
    <t>8300</t>
  </si>
  <si>
    <t xml:space="preserve">Охорона навколишнього природного середовища </t>
  </si>
  <si>
    <t>7300</t>
  </si>
  <si>
    <t>Будівництво та регіональний розвиток</t>
  </si>
  <si>
    <t>900201</t>
  </si>
  <si>
    <t>900202</t>
  </si>
  <si>
    <t>Усього видатків з трансфертами, що передаються до державного бюджету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</si>
  <si>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</si>
  <si>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здоров2я за рахунок відповідної додаткової дотації з державного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</si>
  <si>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</si>
  <si>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</si>
  <si>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9330</t>
  </si>
  <si>
    <t>9410</t>
  </si>
  <si>
    <t>9770</t>
  </si>
  <si>
    <t>Інші субвенції з місцевого бюджету</t>
  </si>
  <si>
    <t>900203</t>
  </si>
  <si>
    <t>Усього</t>
  </si>
  <si>
    <t>6040</t>
  </si>
  <si>
    <t>Заходи, пов"язані з поліпшенням питної води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</si>
  <si>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</si>
  <si>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виконання інвестиційних проектів</t>
  </si>
  <si>
    <t>Кошти від продажу землі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</si>
  <si>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</si>
  <si>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9800</t>
  </si>
  <si>
    <t>Субвенція з місцевого бюджету державному бюджету на виконання на виконання програм соціально-економічного розвитку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</si>
  <si>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</si>
  <si>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</si>
  <si>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8700</t>
  </si>
  <si>
    <t>Резервний фонд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</si>
  <si>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</t>
  </si>
  <si>
    <t>Субвенція з місцевого бюджету на проведення виборів депутатів місцевих рад та сільських, селищиних, міських голів, за рахунок відповідної субвенції з державного бюджету</t>
  </si>
  <si>
    <t>0191</t>
  </si>
  <si>
    <t>Проведення місцевих виборів</t>
  </si>
  <si>
    <t>5011</t>
  </si>
  <si>
    <t>Проведення навчально-тренувальних зборів і змагань з олімпійських видів спорту</t>
  </si>
  <si>
    <t>6083</t>
  </si>
  <si>
    <t xml:space="preserve">Проекні,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</si>
  <si>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</si>
  <si>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</si>
  <si>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2000</t>
  </si>
  <si>
    <t>Охорона здоров"я</t>
  </si>
  <si>
    <t>5031</t>
  </si>
  <si>
    <t xml:space="preserve">Утримання та навчально-тренувальна робота комунальних дитячо-юнацьких спортивних шкіл 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</si>
  <si>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</si>
  <si>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</si>
  <si>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Субвенція з місцевого бюджету на забезпечення подачею кисню ліжкового фонду закладів охорони здоров"я, які надають стаціонарну медичну допомогу пацієнтам з гострою респіраторною хворобою COVID-19</t>
  </si>
  <si>
    <t xml:space="preserve">Додаток </t>
  </si>
  <si>
    <t>про виконання бюджету Хотинської міської територіальної громади</t>
  </si>
  <si>
    <t>3104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</si>
  <si>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</si>
  <si>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</si>
  <si>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</si>
  <si>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Фінансова підтримка регіональних всеукраїнських об"єднань фізкультурно-спортивної спрямованості для проведення навчально-тренувальної та спортивної роботи</t>
  </si>
  <si>
    <t>5051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</si>
  <si>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</si>
  <si>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3230</t>
  </si>
  <si>
    <t>Видатки, повязані з наданням підтримки внутрішньо переміщеним та/або евакуйованим особам у звязку із введенням воєнного стану</t>
  </si>
  <si>
    <t>8200</t>
  </si>
  <si>
    <t>Громадський порядок та безпека</t>
  </si>
  <si>
    <t>Орендна плата за водні об"єкти (їх частини), що надаються в користування на умовах оренди місцевими радами</t>
  </si>
  <si>
    <t>Секретар міської ради</t>
  </si>
  <si>
    <t>Сергій ЯКУБА</t>
  </si>
  <si>
    <t>5049</t>
  </si>
  <si>
    <t>Виконання окремих заходів з реалізації соціального проекту "Активні парки-локації здорової України"</t>
  </si>
  <si>
    <t>6010</t>
  </si>
  <si>
    <t>Утримання та ефективна експлуатація об"єктів житлово-комунального господарства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</si>
  <si>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</si>
  <si>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державного бюджету місцевим бюджетам на реалізацію проектів (обєктів, заходів), спрямованих на ліквідацію наслідків збройної агресії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</si>
  <si>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</si>
  <si>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Кошти від відчуження майна, що належить Автономній Республіці Крим та майна, що перебуває в комунальній власності  </t>
  </si>
  <si>
    <t>за І квартал 2024 року</t>
  </si>
  <si>
    <t xml:space="preserve">до рішення       -ї сесії міської ради   VIII скликання </t>
  </si>
  <si>
    <t xml:space="preserve">від           2024 № </t>
  </si>
  <si>
    <t>Уточнений план на 2024 рік</t>
  </si>
  <si>
    <t>Уточнений план на звітну дату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</si>
</sst>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0.0"/>
    <numFmt numFmtId="165" formatCode="#,##0.0"/>
  </numFmts>
  <fonts count="53">
    <font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charset val="204"/>
    </font>
    <font>
      <sz val="12"/>
      <color indexed="8"/>
      <name val="Times New Roman Cyr"/>
      <charset val="204"/>
    </font>
    <font>
      <b/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6"/>
      <color indexed="8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 Cyr"/>
      <charset val="204"/>
    </font>
    <font>
      <sz val="10"/>
      <color indexed="8"/>
      <name val="Times New Roman Cyr"/>
      <charset val="204"/>
    </font>
    <font>
      <b/>
      <i/>
      <sz val="11"/>
      <color indexed="8"/>
      <name val="Times New Roman"/>
      <charset val="204"/>
    </font>
    <font>
      <b/>
      <sz val="12"/>
      <color indexed="8"/>
      <name val="Arial Cyr"/>
      <charset val="204"/>
    </font>
    <font>
      <b/>
      <sz val="10"/>
      <color indexed="8"/>
      <name val="Arial Cyr"/>
      <charset val="204"/>
    </font>
    <font>
      <b/>
      <i/>
      <sz val="20"/>
      <color indexed="8"/>
      <name val="Times New Roman"/>
      <charset val="204"/>
    </font>
    <font>
      <b/>
      <sz val="18"/>
      <color indexed="8"/>
      <name val="Times New Roman"/>
      <charset val="204"/>
    </font>
    <font>
      <b/>
      <sz val="10"/>
      <color indexed="8"/>
      <name val="Times New Roman Cyr"/>
      <charset val="204"/>
    </font>
    <font>
      <b/>
      <sz val="12"/>
      <color indexed="8"/>
      <name val="Times New Roman Cyr"/>
      <charset val="204"/>
    </font>
    <font>
      <sz val="10"/>
      <color indexed="8"/>
      <name val="Arial Cyr"/>
      <charset val="204"/>
    </font>
    <font>
      <sz val="12"/>
      <color indexed="8"/>
      <name val="Times New Roman Cyr"/>
      <charset val="204"/>
    </font>
    <font>
      <sz val="8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charset val="204"/>
    </font>
    <font>
      <sz val="14"/>
      <color indexed="8"/>
      <name val="Times New Roman Cyr"/>
      <charset val="204"/>
    </font>
    <font>
      <sz val="14"/>
      <color indexed="10"/>
      <name val="Times New Roman"/>
      <charset val="204"/>
    </font>
    <font>
      <sz val="14"/>
      <color indexed="10"/>
      <name val="Times New Roman Cyr"/>
      <charset val="204"/>
    </font>
    <font>
      <sz val="14"/>
      <color indexed="8"/>
      <name val="Arial Cyr"/>
      <charset val="204"/>
    </font>
    <font>
      <b/>
      <i/>
      <sz val="14"/>
      <color indexed="8"/>
      <name val="Times New Roman"/>
      <charset val="204"/>
    </font>
    <font>
      <b/>
      <sz val="14"/>
      <name val="Times New Roman"/>
      <charset val="204"/>
    </font>
    <font>
      <sz val="14"/>
      <name val="Arial Cyr"/>
      <charset val="204"/>
    </font>
    <font>
      <b/>
      <sz val="20"/>
      <color indexed="8"/>
      <name val="Times New Roman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41" fontId="22" fillId="0" borderId="0"/>
    <xf numFmtId="43" fontId="22" fillId="0" borderId="0"/>
  </cellStyleXfs>
  <cellXfs count="162">
    <xf numFmtId="0" fontId="22" fillId="0" borderId="0" xfId="0" applyFont="1"/>
    <xf numFmtId="0" fontId="7" fillId="0" borderId="0" xfId="1" applyFont="1"/>
    <xf numFmtId="0" fontId="6" fillId="0" borderId="0" xfId="1" applyFont="1" applyAlignment="1">
      <alignment horizontal="left" vertical="center"/>
    </xf>
    <xf numFmtId="49" fontId="9" fillId="0" borderId="1" xfId="1" quotePrefix="1" applyNumberFormat="1" applyFont="1" applyBorder="1" applyAlignment="1">
      <alignment horizontal="center" vertical="top" wrapText="1"/>
    </xf>
    <xf numFmtId="49" fontId="9" fillId="2" borderId="1" xfId="1" quotePrefix="1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6" fillId="0" borderId="0" xfId="1" applyFont="1" applyAlignment="1">
      <alignment horizontal="center" wrapText="1"/>
    </xf>
    <xf numFmtId="0" fontId="7" fillId="0" borderId="0" xfId="1" applyFont="1" applyProtection="1">
      <protection locked="0"/>
    </xf>
    <xf numFmtId="0" fontId="2" fillId="0" borderId="0" xfId="0" applyFont="1"/>
    <xf numFmtId="164" fontId="7" fillId="0" borderId="0" xfId="1" applyNumberFormat="1" applyFont="1"/>
    <xf numFmtId="0" fontId="2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8" fillId="0" borderId="1" xfId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 wrapText="1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20" fillId="0" borderId="1" xfId="1" quotePrefix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164" fontId="20" fillId="0" borderId="1" xfId="1" applyNumberFormat="1" applyFont="1" applyBorder="1"/>
    <xf numFmtId="164" fontId="20" fillId="2" borderId="1" xfId="1" applyNumberFormat="1" applyFont="1" applyFill="1" applyBorder="1"/>
    <xf numFmtId="49" fontId="14" fillId="0" borderId="1" xfId="1" quotePrefix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164" fontId="14" fillId="0" borderId="1" xfId="1" applyNumberFormat="1" applyFont="1" applyBorder="1" applyProtection="1">
      <protection locked="0"/>
    </xf>
    <xf numFmtId="164" fontId="14" fillId="2" borderId="1" xfId="1" applyNumberFormat="1" applyFont="1" applyFill="1" applyBorder="1" applyProtection="1">
      <protection locked="0"/>
    </xf>
    <xf numFmtId="0" fontId="14" fillId="0" borderId="1" xfId="0" applyFont="1" applyBorder="1" applyAlignment="1">
      <alignment wrapText="1"/>
    </xf>
    <xf numFmtId="49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164" fontId="20" fillId="2" borderId="1" xfId="1" applyNumberFormat="1" applyFont="1" applyFill="1" applyBorder="1" applyProtection="1">
      <protection locked="0"/>
    </xf>
    <xf numFmtId="0" fontId="14" fillId="0" borderId="1" xfId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0" fillId="0" borderId="1" xfId="1" applyNumberFormat="1" applyFont="1" applyBorder="1" applyProtection="1">
      <protection locked="0"/>
    </xf>
    <xf numFmtId="164" fontId="14" fillId="0" borderId="1" xfId="1" applyNumberFormat="1" applyFont="1" applyBorder="1"/>
    <xf numFmtId="49" fontId="14" fillId="0" borderId="1" xfId="1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49" fontId="14" fillId="0" borderId="1" xfId="1" applyNumberFormat="1" applyFont="1" applyBorder="1" applyAlignment="1">
      <alignment horizontal="center"/>
    </xf>
    <xf numFmtId="164" fontId="25" fillId="0" borderId="1" xfId="1" applyNumberFormat="1" applyFont="1" applyBorder="1"/>
    <xf numFmtId="49" fontId="20" fillId="0" borderId="1" xfId="1" applyNumberFormat="1" applyFont="1" applyBorder="1" applyAlignment="1">
      <alignment horizontal="center" vertical="center" wrapText="1"/>
    </xf>
    <xf numFmtId="165" fontId="26" fillId="3" borderId="1" xfId="1" applyNumberFormat="1" applyFont="1" applyFill="1" applyBorder="1"/>
    <xf numFmtId="0" fontId="6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Continuous" vertical="center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/>
    <xf numFmtId="0" fontId="9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/>
    <xf numFmtId="165" fontId="4" fillId="3" borderId="1" xfId="1" applyNumberFormat="1" applyFont="1" applyFill="1" applyBorder="1"/>
    <xf numFmtId="0" fontId="10" fillId="3" borderId="1" xfId="1" applyFont="1" applyFill="1" applyBorder="1" applyAlignment="1">
      <alignment horizontal="center" vertical="center"/>
    </xf>
    <xf numFmtId="165" fontId="27" fillId="3" borderId="1" xfId="1" applyNumberFormat="1" applyFont="1" applyFill="1" applyBorder="1"/>
    <xf numFmtId="165" fontId="26" fillId="3" borderId="1" xfId="1" applyNumberFormat="1" applyFont="1" applyFill="1" applyBorder="1" applyProtection="1"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36" fillId="3" borderId="1" xfId="1" applyFont="1" applyFill="1" applyBorder="1" applyAlignment="1">
      <alignment horizontal="left" vertical="center" wrapText="1"/>
    </xf>
    <xf numFmtId="0" fontId="36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165" fontId="29" fillId="3" borderId="1" xfId="1" applyNumberFormat="1" applyFont="1" applyFill="1" applyBorder="1"/>
    <xf numFmtId="0" fontId="15" fillId="3" borderId="1" xfId="1" applyFont="1" applyFill="1" applyBorder="1" applyAlignment="1">
      <alignment vertical="center" wrapText="1"/>
    </xf>
    <xf numFmtId="165" fontId="28" fillId="3" borderId="1" xfId="1" applyNumberFormat="1" applyFont="1" applyFill="1" applyBorder="1"/>
    <xf numFmtId="0" fontId="4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37" fillId="3" borderId="1" xfId="1" applyFont="1" applyFill="1" applyBorder="1" applyAlignment="1">
      <alignment horizontal="center" vertical="center" wrapText="1"/>
    </xf>
    <xf numFmtId="0" fontId="38" fillId="3" borderId="1" xfId="1" applyFont="1" applyFill="1" applyBorder="1" applyAlignment="1">
      <alignment horizontal="center" vertical="center"/>
    </xf>
    <xf numFmtId="165" fontId="28" fillId="3" borderId="1" xfId="1" applyNumberFormat="1" applyFont="1" applyFill="1" applyBorder="1" applyProtection="1"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165" fontId="26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/>
    <xf numFmtId="165" fontId="39" fillId="3" borderId="1" xfId="1" applyNumberFormat="1" applyFont="1" applyFill="1" applyBorder="1"/>
    <xf numFmtId="0" fontId="37" fillId="3" borderId="1" xfId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left" vertical="center" wrapText="1"/>
    </xf>
    <xf numFmtId="165" fontId="40" fillId="3" borderId="1" xfId="1" applyNumberFormat="1" applyFont="1" applyFill="1" applyBorder="1"/>
    <xf numFmtId="165" fontId="42" fillId="3" borderId="1" xfId="1" applyNumberFormat="1" applyFont="1" applyFill="1" applyBorder="1"/>
    <xf numFmtId="165" fontId="43" fillId="3" borderId="1" xfId="1" applyNumberFormat="1" applyFont="1" applyFill="1" applyBorder="1"/>
    <xf numFmtId="0" fontId="25" fillId="0" borderId="1" xfId="1" applyFont="1" applyBorder="1" applyAlignment="1">
      <alignment horizontal="centerContinuous" vertical="center" wrapText="1"/>
    </xf>
    <xf numFmtId="49" fontId="41" fillId="0" borderId="1" xfId="1" applyNumberFormat="1" applyFont="1" applyBorder="1" applyAlignment="1">
      <alignment horizontal="center"/>
    </xf>
    <xf numFmtId="0" fontId="41" fillId="0" borderId="1" xfId="1" applyFont="1" applyBorder="1" applyAlignment="1">
      <alignment vertical="center" wrapText="1"/>
    </xf>
    <xf numFmtId="49" fontId="41" fillId="0" borderId="1" xfId="1" applyNumberFormat="1" applyFont="1" applyBorder="1" applyAlignment="1">
      <alignment horizontal="center" vertical="center" wrapText="1"/>
    </xf>
    <xf numFmtId="164" fontId="41" fillId="0" borderId="1" xfId="1" applyNumberFormat="1" applyFont="1" applyBorder="1"/>
    <xf numFmtId="164" fontId="41" fillId="2" borderId="1" xfId="1" applyNumberFormat="1" applyFont="1" applyFill="1" applyBorder="1"/>
    <xf numFmtId="164" fontId="25" fillId="2" borderId="1" xfId="1" applyNumberFormat="1" applyFont="1" applyFill="1" applyBorder="1"/>
    <xf numFmtId="49" fontId="25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horizontal="center" wrapText="1"/>
    </xf>
    <xf numFmtId="0" fontId="20" fillId="2" borderId="1" xfId="1" applyFont="1" applyFill="1" applyBorder="1" applyAlignment="1">
      <alignment horizontal="left" vertical="center" wrapText="1"/>
    </xf>
    <xf numFmtId="0" fontId="37" fillId="0" borderId="0" xfId="0" applyFont="1"/>
    <xf numFmtId="0" fontId="37" fillId="0" borderId="0" xfId="1" applyFont="1"/>
    <xf numFmtId="49" fontId="9" fillId="4" borderId="1" xfId="1" quotePrefix="1" applyNumberFormat="1" applyFont="1" applyFill="1" applyBorder="1" applyAlignment="1">
      <alignment horizontal="center" vertical="top" wrapText="1"/>
    </xf>
    <xf numFmtId="165" fontId="4" fillId="4" borderId="1" xfId="1" applyNumberFormat="1" applyFont="1" applyFill="1" applyBorder="1"/>
    <xf numFmtId="165" fontId="39" fillId="4" borderId="1" xfId="1" applyNumberFormat="1" applyFont="1" applyFill="1" applyBorder="1"/>
    <xf numFmtId="165" fontId="27" fillId="4" borderId="1" xfId="1" applyNumberFormat="1" applyFont="1" applyFill="1" applyBorder="1"/>
    <xf numFmtId="165" fontId="26" fillId="4" borderId="1" xfId="1" applyNumberFormat="1" applyFont="1" applyFill="1" applyBorder="1" applyProtection="1">
      <protection locked="0"/>
    </xf>
    <xf numFmtId="165" fontId="26" fillId="4" borderId="1" xfId="1" applyNumberFormat="1" applyFont="1" applyFill="1" applyBorder="1"/>
    <xf numFmtId="165" fontId="39" fillId="4" borderId="1" xfId="1" applyNumberFormat="1" applyFont="1" applyFill="1" applyBorder="1" applyProtection="1">
      <protection locked="0"/>
    </xf>
    <xf numFmtId="0" fontId="27" fillId="4" borderId="1" xfId="1" applyFont="1" applyFill="1" applyBorder="1"/>
    <xf numFmtId="165" fontId="39" fillId="3" borderId="1" xfId="1" applyNumberFormat="1" applyFont="1" applyFill="1" applyBorder="1" applyAlignment="1">
      <alignment horizontal="center"/>
    </xf>
    <xf numFmtId="165" fontId="44" fillId="3" borderId="1" xfId="1" applyNumberFormat="1" applyFont="1" applyFill="1" applyBorder="1"/>
    <xf numFmtId="165" fontId="45" fillId="3" borderId="1" xfId="1" applyNumberFormat="1" applyFont="1" applyFill="1" applyBorder="1"/>
    <xf numFmtId="165" fontId="46" fillId="3" borderId="1" xfId="1" applyNumberFormat="1" applyFont="1" applyFill="1" applyBorder="1"/>
    <xf numFmtId="165" fontId="47" fillId="3" borderId="1" xfId="1" applyNumberFormat="1" applyFont="1" applyFill="1" applyBorder="1"/>
    <xf numFmtId="49" fontId="8" fillId="0" borderId="1" xfId="1" applyNumberFormat="1" applyFont="1" applyBorder="1" applyAlignment="1">
      <alignment horizontal="center"/>
    </xf>
    <xf numFmtId="0" fontId="48" fillId="3" borderId="1" xfId="0" applyFont="1" applyFill="1" applyBorder="1" applyAlignment="1">
      <alignment wrapText="1"/>
    </xf>
    <xf numFmtId="0" fontId="37" fillId="3" borderId="1" xfId="0" applyFont="1" applyFill="1" applyBorder="1" applyAlignment="1">
      <alignment wrapText="1"/>
    </xf>
    <xf numFmtId="164" fontId="48" fillId="3" borderId="1" xfId="0" applyNumberFormat="1" applyFont="1" applyFill="1" applyBorder="1" applyAlignment="1">
      <alignment vertical="center" wrapText="1"/>
    </xf>
    <xf numFmtId="0" fontId="48" fillId="2" borderId="0" xfId="0" applyFont="1" applyFill="1"/>
    <xf numFmtId="0" fontId="38" fillId="3" borderId="1" xfId="0" applyFont="1" applyFill="1" applyBorder="1" applyAlignment="1">
      <alignment wrapText="1"/>
    </xf>
    <xf numFmtId="164" fontId="38" fillId="3" borderId="1" xfId="0" applyNumberFormat="1" applyFont="1" applyFill="1" applyBorder="1" applyAlignment="1">
      <alignment vertical="center" wrapText="1"/>
    </xf>
    <xf numFmtId="0" fontId="49" fillId="2" borderId="0" xfId="0" applyFont="1" applyFill="1"/>
    <xf numFmtId="0" fontId="48" fillId="3" borderId="1" xfId="1" applyFont="1" applyFill="1" applyBorder="1" applyAlignment="1">
      <alignment horizontal="center" vertical="center"/>
    </xf>
    <xf numFmtId="164" fontId="48" fillId="3" borderId="1" xfId="1" applyNumberFormat="1" applyFont="1" applyFill="1" applyBorder="1"/>
    <xf numFmtId="164" fontId="49" fillId="3" borderId="1" xfId="0" applyNumberFormat="1" applyFont="1" applyFill="1" applyBorder="1" applyAlignment="1">
      <alignment vertical="center" wrapText="1"/>
    </xf>
    <xf numFmtId="164" fontId="39" fillId="4" borderId="1" xfId="0" applyNumberFormat="1" applyFont="1" applyFill="1" applyBorder="1" applyAlignment="1">
      <alignment vertical="center" wrapText="1"/>
    </xf>
    <xf numFmtId="164" fontId="40" fillId="4" borderId="1" xfId="0" applyNumberFormat="1" applyFont="1" applyFill="1" applyBorder="1" applyAlignment="1">
      <alignment vertical="center" wrapText="1"/>
    </xf>
    <xf numFmtId="164" fontId="40" fillId="3" borderId="1" xfId="1" applyNumberFormat="1" applyFont="1" applyFill="1" applyBorder="1"/>
    <xf numFmtId="164" fontId="50" fillId="4" borderId="1" xfId="0" applyNumberFormat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center" vertical="center"/>
    </xf>
    <xf numFmtId="0" fontId="39" fillId="2" borderId="0" xfId="0" applyFont="1" applyFill="1"/>
    <xf numFmtId="0" fontId="38" fillId="3" borderId="1" xfId="0" applyNumberFormat="1" applyFont="1" applyFill="1" applyBorder="1" applyAlignment="1">
      <alignment wrapText="1"/>
    </xf>
    <xf numFmtId="0" fontId="1" fillId="0" borderId="0" xfId="0" applyFont="1"/>
    <xf numFmtId="0" fontId="22" fillId="0" borderId="0" xfId="0" applyFont="1"/>
    <xf numFmtId="164" fontId="22" fillId="0" borderId="0" xfId="0" applyNumberFormat="1" applyFont="1"/>
    <xf numFmtId="164" fontId="27" fillId="4" borderId="1" xfId="1" applyNumberFormat="1" applyFont="1" applyFill="1" applyBorder="1"/>
    <xf numFmtId="0" fontId="51" fillId="3" borderId="1" xfId="0" applyFont="1" applyFill="1" applyBorder="1" applyAlignment="1">
      <alignment wrapText="1"/>
    </xf>
    <xf numFmtId="0" fontId="51" fillId="3" borderId="1" xfId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1" quotePrefix="1" applyFont="1" applyAlignment="1">
      <alignment horizontal="center" wrapText="1"/>
    </xf>
    <xf numFmtId="0" fontId="22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_ZV1PIV98" xfId="1"/>
    <cellStyle name="Тысячи [0]_Розподіл (2)" xfId="2"/>
    <cellStyle name="Тысячи_Розподіл (2)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zoomScale="75" workbookViewId="0">
      <selection activeCell="M74" sqref="M74"/>
    </sheetView>
  </sheetViews>
  <sheetFormatPr defaultColWidth="9" defaultRowHeight="12.75"/>
  <cols>
    <col min="1" max="1" width="11.140625" customWidth="1"/>
    <col min="2" max="2" width="51.85546875" customWidth="1"/>
    <col min="3" max="3" width="1.7109375" hidden="1" customWidth="1"/>
    <col min="4" max="4" width="12.85546875" customWidth="1"/>
    <col min="5" max="5" width="13.42578125" bestFit="1" customWidth="1"/>
    <col min="6" max="6" width="13.140625" bestFit="1" customWidth="1"/>
    <col min="7" max="7" width="13.140625" customWidth="1"/>
    <col min="8" max="8" width="12.85546875" customWidth="1"/>
    <col min="9" max="9" width="10.5703125" customWidth="1"/>
    <col min="10" max="10" width="11.140625" bestFit="1" customWidth="1"/>
    <col min="11" max="11" width="11.42578125" bestFit="1" customWidth="1"/>
    <col min="12" max="12" width="10.7109375" bestFit="1" customWidth="1"/>
    <col min="13" max="13" width="10.7109375" customWidth="1"/>
    <col min="14" max="14" width="11.85546875" customWidth="1"/>
    <col min="15" max="15" width="14.7109375" customWidth="1"/>
    <col min="16" max="16" width="13.140625" bestFit="1" customWidth="1"/>
    <col min="17" max="17" width="12.7109375" bestFit="1" customWidth="1"/>
    <col min="18" max="18" width="10.85546875" customWidth="1"/>
  </cols>
  <sheetData>
    <row r="1" spans="1:18" ht="34.5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40" t="s">
        <v>166</v>
      </c>
      <c r="P1" s="141"/>
      <c r="Q1" s="141"/>
      <c r="R1" s="141"/>
    </row>
    <row r="2" spans="1:18" ht="51.75" customHeight="1">
      <c r="A2" s="151" t="s">
        <v>167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42" t="s">
        <v>191</v>
      </c>
      <c r="P2" s="143"/>
      <c r="Q2" s="143"/>
      <c r="R2" s="143"/>
    </row>
    <row r="3" spans="1:18" ht="25.5" customHeight="1">
      <c r="A3" s="152" t="s">
        <v>190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44" t="s">
        <v>192</v>
      </c>
      <c r="P3" s="145"/>
      <c r="Q3" s="145"/>
      <c r="R3" s="145"/>
    </row>
    <row r="4" spans="1:18" ht="20.25">
      <c r="A4" s="1"/>
      <c r="B4" s="2" t="s">
        <v>1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2</v>
      </c>
      <c r="R4" s="1"/>
    </row>
    <row r="5" spans="1:18" ht="63.75" customHeight="1">
      <c r="A5" s="148" t="s">
        <v>3</v>
      </c>
      <c r="B5" s="149" t="s">
        <v>4</v>
      </c>
      <c r="C5" s="48" t="s">
        <v>5</v>
      </c>
      <c r="D5" s="146" t="s">
        <v>5</v>
      </c>
      <c r="E5" s="147"/>
      <c r="F5" s="147"/>
      <c r="G5" s="147"/>
      <c r="H5" s="147"/>
      <c r="I5" s="48" t="s">
        <v>6</v>
      </c>
      <c r="J5" s="48"/>
      <c r="K5" s="48"/>
      <c r="L5" s="48"/>
      <c r="M5" s="48"/>
      <c r="N5" s="48" t="s">
        <v>7</v>
      </c>
      <c r="O5" s="48"/>
      <c r="P5" s="48"/>
      <c r="Q5" s="48"/>
      <c r="R5" s="48"/>
    </row>
    <row r="6" spans="1:18" ht="63.75" customHeight="1">
      <c r="A6" s="148"/>
      <c r="B6" s="149"/>
      <c r="C6" s="49" t="s">
        <v>8</v>
      </c>
      <c r="D6" s="50" t="s">
        <v>193</v>
      </c>
      <c r="E6" s="50" t="s">
        <v>194</v>
      </c>
      <c r="F6" s="51" t="s">
        <v>9</v>
      </c>
      <c r="G6" s="52" t="s">
        <v>10</v>
      </c>
      <c r="H6" s="52" t="s">
        <v>11</v>
      </c>
      <c r="I6" s="50" t="s">
        <v>193</v>
      </c>
      <c r="J6" s="50" t="s">
        <v>194</v>
      </c>
      <c r="K6" s="51" t="s">
        <v>9</v>
      </c>
      <c r="L6" s="52" t="s">
        <v>10</v>
      </c>
      <c r="M6" s="52" t="s">
        <v>11</v>
      </c>
      <c r="N6" s="50" t="s">
        <v>193</v>
      </c>
      <c r="O6" s="50" t="s">
        <v>194</v>
      </c>
      <c r="P6" s="51" t="s">
        <v>9</v>
      </c>
      <c r="Q6" s="52" t="s">
        <v>10</v>
      </c>
      <c r="R6" s="52" t="s">
        <v>11</v>
      </c>
    </row>
    <row r="7" spans="1:18" ht="14.25">
      <c r="A7" s="53">
        <v>1</v>
      </c>
      <c r="B7" s="53">
        <v>2</v>
      </c>
      <c r="C7" s="53">
        <v>3</v>
      </c>
      <c r="D7" s="102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102" t="s">
        <v>17</v>
      </c>
      <c r="J7" s="4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26</v>
      </c>
    </row>
    <row r="8" spans="1:18" s="6" customFormat="1" ht="30" customHeight="1">
      <c r="A8" s="59">
        <v>10000000</v>
      </c>
      <c r="B8" s="55" t="s">
        <v>27</v>
      </c>
      <c r="C8" s="60">
        <f>C9+C13+C18</f>
        <v>1532.5</v>
      </c>
      <c r="D8" s="103">
        <f>D9+D13+D16+D20</f>
        <v>92900</v>
      </c>
      <c r="E8" s="61">
        <f>E9+E13+E16+E20</f>
        <v>24890</v>
      </c>
      <c r="F8" s="61">
        <f>F9+F13+F16+F20</f>
        <v>25818.500000000004</v>
      </c>
      <c r="G8" s="61">
        <f>F8-E8</f>
        <v>928.50000000000364</v>
      </c>
      <c r="H8" s="61">
        <f>F8/E8*100</f>
        <v>103.73041382081158</v>
      </c>
      <c r="I8" s="103">
        <f>I25</f>
        <v>85</v>
      </c>
      <c r="J8" s="61">
        <f>J25</f>
        <v>20</v>
      </c>
      <c r="K8" s="61">
        <f>K25</f>
        <v>32.700000000000003</v>
      </c>
      <c r="L8" s="61">
        <f>K8-J8</f>
        <v>12.700000000000003</v>
      </c>
      <c r="M8" s="61">
        <f>K8/J8*100</f>
        <v>163.50000000000003</v>
      </c>
      <c r="N8" s="61">
        <f>D8+I8</f>
        <v>92985</v>
      </c>
      <c r="O8" s="61">
        <f t="shared" ref="N8:P9" si="0">E8+J8</f>
        <v>24910</v>
      </c>
      <c r="P8" s="61">
        <f t="shared" si="0"/>
        <v>25851.200000000004</v>
      </c>
      <c r="Q8" s="61">
        <f>P8-O8</f>
        <v>941.20000000000437</v>
      </c>
      <c r="R8" s="61">
        <f>P8/O8*100</f>
        <v>103.77840224809316</v>
      </c>
    </row>
    <row r="9" spans="1:18" s="5" customFormat="1" ht="31.5">
      <c r="A9" s="54">
        <v>11000000</v>
      </c>
      <c r="B9" s="55" t="s">
        <v>67</v>
      </c>
      <c r="C9" s="56">
        <f>C10+C11</f>
        <v>1532.5</v>
      </c>
      <c r="D9" s="104">
        <f>D10+D11</f>
        <v>52970</v>
      </c>
      <c r="E9" s="84">
        <f>E10+E11</f>
        <v>12040</v>
      </c>
      <c r="F9" s="84">
        <f>F10+F11</f>
        <v>12452.5</v>
      </c>
      <c r="G9" s="84">
        <f>F9-E9</f>
        <v>412.5</v>
      </c>
      <c r="H9" s="84">
        <f>F9/E9*100</f>
        <v>103.42607973421927</v>
      </c>
      <c r="I9" s="104"/>
      <c r="J9" s="84"/>
      <c r="K9" s="84"/>
      <c r="L9" s="84"/>
      <c r="M9" s="84"/>
      <c r="N9" s="84">
        <f t="shared" si="0"/>
        <v>52970</v>
      </c>
      <c r="O9" s="84">
        <f t="shared" si="0"/>
        <v>12040</v>
      </c>
      <c r="P9" s="84">
        <f t="shared" si="0"/>
        <v>12452.5</v>
      </c>
      <c r="Q9" s="84">
        <f>P9-O9</f>
        <v>412.5</v>
      </c>
      <c r="R9" s="84">
        <f>P9/O9*100</f>
        <v>103.42607973421927</v>
      </c>
    </row>
    <row r="10" spans="1:18" s="5" customFormat="1" ht="33" customHeight="1">
      <c r="A10" s="62">
        <v>11010000</v>
      </c>
      <c r="B10" s="58" t="s">
        <v>28</v>
      </c>
      <c r="C10" s="42">
        <v>1505.5</v>
      </c>
      <c r="D10" s="105">
        <v>52900</v>
      </c>
      <c r="E10" s="64">
        <v>11970</v>
      </c>
      <c r="F10" s="64">
        <v>12390.4</v>
      </c>
      <c r="G10" s="47">
        <f>F10-E10</f>
        <v>420.39999999999964</v>
      </c>
      <c r="H10" s="47">
        <f>F10/E10*100</f>
        <v>103.51211361737678</v>
      </c>
      <c r="I10" s="107"/>
      <c r="J10" s="47"/>
      <c r="K10" s="47"/>
      <c r="L10" s="47"/>
      <c r="M10" s="47"/>
      <c r="N10" s="47">
        <f t="shared" ref="N10:P11" si="1">D10+I10</f>
        <v>52900</v>
      </c>
      <c r="O10" s="47">
        <f t="shared" si="1"/>
        <v>11970</v>
      </c>
      <c r="P10" s="47">
        <f t="shared" si="1"/>
        <v>12390.4</v>
      </c>
      <c r="Q10" s="47">
        <f>P10-O10</f>
        <v>420.39999999999964</v>
      </c>
      <c r="R10" s="47">
        <f>P10/O10*100</f>
        <v>103.51211361737678</v>
      </c>
    </row>
    <row r="11" spans="1:18" s="5" customFormat="1" ht="18.75">
      <c r="A11" s="62">
        <v>11020000</v>
      </c>
      <c r="B11" s="58" t="s">
        <v>29</v>
      </c>
      <c r="C11" s="42">
        <v>27</v>
      </c>
      <c r="D11" s="105">
        <v>70</v>
      </c>
      <c r="E11" s="64">
        <v>70</v>
      </c>
      <c r="F11" s="64">
        <v>62.1</v>
      </c>
      <c r="G11" s="47">
        <f>F11-E11</f>
        <v>-7.8999999999999986</v>
      </c>
      <c r="H11" s="47">
        <f>F11/E11*100</f>
        <v>88.714285714285708</v>
      </c>
      <c r="I11" s="107"/>
      <c r="J11" s="47"/>
      <c r="K11" s="47"/>
      <c r="L11" s="47"/>
      <c r="M11" s="47"/>
      <c r="N11" s="47">
        <f t="shared" si="1"/>
        <v>70</v>
      </c>
      <c r="O11" s="47">
        <f t="shared" si="1"/>
        <v>70</v>
      </c>
      <c r="P11" s="47">
        <f t="shared" si="1"/>
        <v>62.1</v>
      </c>
      <c r="Q11" s="47">
        <f>P11-O11</f>
        <v>-7.8999999999999986</v>
      </c>
      <c r="R11" s="47">
        <f>P11/O11*100</f>
        <v>88.714285714285708</v>
      </c>
    </row>
    <row r="12" spans="1:18" s="5" customFormat="1" ht="31.5" hidden="1">
      <c r="A12" s="65">
        <v>12020000</v>
      </c>
      <c r="B12" s="66" t="s">
        <v>30</v>
      </c>
      <c r="C12" s="43"/>
      <c r="D12" s="106"/>
      <c r="E12" s="64"/>
      <c r="F12" s="64"/>
      <c r="G12" s="63"/>
      <c r="H12" s="47"/>
      <c r="I12" s="105"/>
      <c r="J12" s="63"/>
      <c r="K12" s="63"/>
      <c r="L12" s="47"/>
      <c r="M12" s="47"/>
      <c r="N12" s="47"/>
      <c r="O12" s="47"/>
      <c r="P12" s="47"/>
      <c r="Q12" s="47"/>
      <c r="R12" s="47"/>
    </row>
    <row r="13" spans="1:18" s="5" customFormat="1" ht="31.5">
      <c r="A13" s="54">
        <v>13000000</v>
      </c>
      <c r="B13" s="55" t="s">
        <v>68</v>
      </c>
      <c r="C13" s="56">
        <f>SUM(C16)</f>
        <v>0</v>
      </c>
      <c r="D13" s="104">
        <f>D14+D15</f>
        <v>0</v>
      </c>
      <c r="E13" s="84">
        <f>E14+E15</f>
        <v>0</v>
      </c>
      <c r="F13" s="84">
        <f>F14+F15</f>
        <v>21.7</v>
      </c>
      <c r="G13" s="84">
        <f t="shared" ref="G13:G24" si="2">F13-E13</f>
        <v>21.7</v>
      </c>
      <c r="H13" s="84" t="e">
        <f t="shared" ref="H13:H24" si="3">F13/E13*100</f>
        <v>#DIV/0!</v>
      </c>
      <c r="I13" s="104"/>
      <c r="J13" s="84"/>
      <c r="K13" s="84"/>
      <c r="L13" s="84"/>
      <c r="M13" s="84"/>
      <c r="N13" s="84">
        <f t="shared" ref="N13:N24" si="4">D13+I13</f>
        <v>0</v>
      </c>
      <c r="O13" s="84">
        <f t="shared" ref="O13:O24" si="5">E13+J13</f>
        <v>0</v>
      </c>
      <c r="P13" s="84">
        <f t="shared" ref="P13:P24" si="6">F13+K13</f>
        <v>21.7</v>
      </c>
      <c r="Q13" s="84">
        <f t="shared" ref="Q13:Q44" si="7">P13-O13</f>
        <v>21.7</v>
      </c>
      <c r="R13" s="84" t="e">
        <f t="shared" ref="R13:R44" si="8">P13/O13*100</f>
        <v>#DIV/0!</v>
      </c>
    </row>
    <row r="14" spans="1:18" s="5" customFormat="1" ht="31.5">
      <c r="A14" s="62">
        <v>13010000</v>
      </c>
      <c r="B14" s="67" t="s">
        <v>69</v>
      </c>
      <c r="C14" s="56"/>
      <c r="D14" s="107"/>
      <c r="E14" s="47"/>
      <c r="F14" s="47">
        <v>21.4</v>
      </c>
      <c r="G14" s="47">
        <f t="shared" si="2"/>
        <v>21.4</v>
      </c>
      <c r="H14" s="47" t="e">
        <f t="shared" si="3"/>
        <v>#DIV/0!</v>
      </c>
      <c r="I14" s="107"/>
      <c r="J14" s="47"/>
      <c r="K14" s="47"/>
      <c r="L14" s="47"/>
      <c r="M14" s="47"/>
      <c r="N14" s="47">
        <f t="shared" si="4"/>
        <v>0</v>
      </c>
      <c r="O14" s="47">
        <f t="shared" si="5"/>
        <v>0</v>
      </c>
      <c r="P14" s="47">
        <f t="shared" si="6"/>
        <v>21.4</v>
      </c>
      <c r="Q14" s="47">
        <f t="shared" si="7"/>
        <v>21.4</v>
      </c>
      <c r="R14" s="47" t="e">
        <f t="shared" si="8"/>
        <v>#DIV/0!</v>
      </c>
    </row>
    <row r="15" spans="1:18" s="5" customFormat="1" ht="18.75">
      <c r="A15" s="62">
        <v>13030000</v>
      </c>
      <c r="B15" s="67" t="s">
        <v>70</v>
      </c>
      <c r="C15" s="56"/>
      <c r="D15" s="107"/>
      <c r="E15" s="47"/>
      <c r="F15" s="47">
        <v>0.3</v>
      </c>
      <c r="G15" s="47">
        <f t="shared" si="2"/>
        <v>0.3</v>
      </c>
      <c r="H15" s="47" t="e">
        <f t="shared" si="3"/>
        <v>#DIV/0!</v>
      </c>
      <c r="I15" s="107"/>
      <c r="J15" s="47"/>
      <c r="K15" s="47"/>
      <c r="L15" s="47"/>
      <c r="M15" s="47"/>
      <c r="N15" s="47">
        <f t="shared" si="4"/>
        <v>0</v>
      </c>
      <c r="O15" s="47">
        <f t="shared" si="5"/>
        <v>0</v>
      </c>
      <c r="P15" s="47">
        <f t="shared" si="6"/>
        <v>0.3</v>
      </c>
      <c r="Q15" s="47">
        <f t="shared" si="7"/>
        <v>0.3</v>
      </c>
      <c r="R15" s="47" t="e">
        <f t="shared" si="8"/>
        <v>#DIV/0!</v>
      </c>
    </row>
    <row r="16" spans="1:18" s="5" customFormat="1" ht="18.75">
      <c r="A16" s="54">
        <v>14000000</v>
      </c>
      <c r="B16" s="55" t="s">
        <v>71</v>
      </c>
      <c r="C16" s="56">
        <f>SUM(C19)</f>
        <v>0</v>
      </c>
      <c r="D16" s="104">
        <f>D17+D18+D19</f>
        <v>15100</v>
      </c>
      <c r="E16" s="84">
        <f>E17+E18+E19</f>
        <v>3940</v>
      </c>
      <c r="F16" s="84">
        <f>F17+F18+F19</f>
        <v>4091.9</v>
      </c>
      <c r="G16" s="84">
        <f t="shared" si="2"/>
        <v>151.90000000000009</v>
      </c>
      <c r="H16" s="84">
        <f t="shared" si="3"/>
        <v>103.85532994923858</v>
      </c>
      <c r="I16" s="104"/>
      <c r="J16" s="84"/>
      <c r="K16" s="84"/>
      <c r="L16" s="84"/>
      <c r="M16" s="84"/>
      <c r="N16" s="84">
        <f t="shared" si="4"/>
        <v>15100</v>
      </c>
      <c r="O16" s="84">
        <f t="shared" si="5"/>
        <v>3940</v>
      </c>
      <c r="P16" s="84">
        <f t="shared" si="6"/>
        <v>4091.9</v>
      </c>
      <c r="Q16" s="84">
        <f t="shared" si="7"/>
        <v>151.90000000000009</v>
      </c>
      <c r="R16" s="84">
        <f t="shared" si="8"/>
        <v>103.85532994923858</v>
      </c>
    </row>
    <row r="17" spans="1:18" s="5" customFormat="1" ht="31.5">
      <c r="A17" s="62">
        <v>14020000</v>
      </c>
      <c r="B17" s="68" t="s">
        <v>72</v>
      </c>
      <c r="C17" s="42"/>
      <c r="D17" s="106">
        <v>2200</v>
      </c>
      <c r="E17" s="64">
        <v>440</v>
      </c>
      <c r="F17" s="64">
        <v>438.8</v>
      </c>
      <c r="G17" s="47">
        <f t="shared" si="2"/>
        <v>-1.1999999999999886</v>
      </c>
      <c r="H17" s="47">
        <f t="shared" si="3"/>
        <v>99.727272727272734</v>
      </c>
      <c r="I17" s="107"/>
      <c r="J17" s="47"/>
      <c r="K17" s="47"/>
      <c r="L17" s="47"/>
      <c r="M17" s="47"/>
      <c r="N17" s="47">
        <f t="shared" si="4"/>
        <v>2200</v>
      </c>
      <c r="O17" s="47">
        <f t="shared" si="5"/>
        <v>440</v>
      </c>
      <c r="P17" s="47">
        <f t="shared" si="6"/>
        <v>438.8</v>
      </c>
      <c r="Q17" s="47">
        <f t="shared" si="7"/>
        <v>-1.1999999999999886</v>
      </c>
      <c r="R17" s="47">
        <f t="shared" si="8"/>
        <v>99.727272727272734</v>
      </c>
    </row>
    <row r="18" spans="1:18" s="5" customFormat="1" ht="31.5">
      <c r="A18" s="62">
        <v>14030000</v>
      </c>
      <c r="B18" s="68" t="s">
        <v>73</v>
      </c>
      <c r="C18" s="42"/>
      <c r="D18" s="106">
        <v>8000</v>
      </c>
      <c r="E18" s="64">
        <v>2360</v>
      </c>
      <c r="F18" s="64">
        <v>2492.5</v>
      </c>
      <c r="G18" s="47">
        <f t="shared" si="2"/>
        <v>132.5</v>
      </c>
      <c r="H18" s="47">
        <f t="shared" si="3"/>
        <v>105.61440677966101</v>
      </c>
      <c r="I18" s="107"/>
      <c r="J18" s="47"/>
      <c r="K18" s="47"/>
      <c r="L18" s="47"/>
      <c r="M18" s="47"/>
      <c r="N18" s="47">
        <f t="shared" si="4"/>
        <v>8000</v>
      </c>
      <c r="O18" s="47">
        <f t="shared" si="5"/>
        <v>2360</v>
      </c>
      <c r="P18" s="47">
        <f t="shared" si="6"/>
        <v>2492.5</v>
      </c>
      <c r="Q18" s="47">
        <f t="shared" si="7"/>
        <v>132.5</v>
      </c>
      <c r="R18" s="47">
        <f t="shared" si="8"/>
        <v>105.61440677966101</v>
      </c>
    </row>
    <row r="19" spans="1:18" s="5" customFormat="1" ht="47.25">
      <c r="A19" s="62">
        <v>14040000</v>
      </c>
      <c r="B19" s="68" t="s">
        <v>74</v>
      </c>
      <c r="C19" s="42"/>
      <c r="D19" s="106">
        <v>4900</v>
      </c>
      <c r="E19" s="64">
        <v>1140</v>
      </c>
      <c r="F19" s="64">
        <v>1160.5999999999999</v>
      </c>
      <c r="G19" s="47">
        <f t="shared" si="2"/>
        <v>20.599999999999909</v>
      </c>
      <c r="H19" s="47">
        <f t="shared" si="3"/>
        <v>101.80701754385963</v>
      </c>
      <c r="I19" s="107"/>
      <c r="J19" s="47"/>
      <c r="K19" s="47"/>
      <c r="L19" s="47"/>
      <c r="M19" s="47"/>
      <c r="N19" s="47">
        <f t="shared" si="4"/>
        <v>4900</v>
      </c>
      <c r="O19" s="47">
        <f t="shared" si="5"/>
        <v>1140</v>
      </c>
      <c r="P19" s="47">
        <f t="shared" si="6"/>
        <v>1160.5999999999999</v>
      </c>
      <c r="Q19" s="47">
        <f t="shared" si="7"/>
        <v>20.599999999999909</v>
      </c>
      <c r="R19" s="47">
        <f t="shared" si="8"/>
        <v>101.80701754385963</v>
      </c>
    </row>
    <row r="20" spans="1:18" s="5" customFormat="1" ht="18.75">
      <c r="A20" s="54">
        <v>18000000</v>
      </c>
      <c r="B20" s="55" t="s">
        <v>75</v>
      </c>
      <c r="C20" s="56">
        <f>SUM(C23)</f>
        <v>0</v>
      </c>
      <c r="D20" s="104">
        <f>D21+D22+D23+D24</f>
        <v>24830</v>
      </c>
      <c r="E20" s="84">
        <f>E21+E22+E23+E24</f>
        <v>8910</v>
      </c>
      <c r="F20" s="84">
        <f>F21+F22+F23+F24</f>
        <v>9252.4000000000015</v>
      </c>
      <c r="G20" s="84">
        <f t="shared" si="2"/>
        <v>342.40000000000146</v>
      </c>
      <c r="H20" s="84">
        <f t="shared" si="3"/>
        <v>103.84287317620652</v>
      </c>
      <c r="I20" s="104"/>
      <c r="J20" s="84"/>
      <c r="K20" s="84"/>
      <c r="L20" s="84"/>
      <c r="M20" s="84"/>
      <c r="N20" s="84">
        <f t="shared" si="4"/>
        <v>24830</v>
      </c>
      <c r="O20" s="84">
        <f t="shared" si="5"/>
        <v>8910</v>
      </c>
      <c r="P20" s="84">
        <f t="shared" si="6"/>
        <v>9252.4000000000015</v>
      </c>
      <c r="Q20" s="84">
        <f t="shared" si="7"/>
        <v>342.40000000000146</v>
      </c>
      <c r="R20" s="84">
        <f t="shared" si="8"/>
        <v>103.84287317620652</v>
      </c>
    </row>
    <row r="21" spans="1:18" s="5" customFormat="1" ht="18.75">
      <c r="A21" s="69">
        <v>18010000</v>
      </c>
      <c r="B21" s="66" t="s">
        <v>76</v>
      </c>
      <c r="C21" s="43"/>
      <c r="D21" s="106">
        <v>11720</v>
      </c>
      <c r="E21" s="64">
        <v>4080</v>
      </c>
      <c r="F21" s="64">
        <v>4400.5</v>
      </c>
      <c r="G21" s="47">
        <f t="shared" si="2"/>
        <v>320.5</v>
      </c>
      <c r="H21" s="47">
        <f t="shared" si="3"/>
        <v>107.85539215686275</v>
      </c>
      <c r="I21" s="105"/>
      <c r="J21" s="70"/>
      <c r="K21" s="63"/>
      <c r="L21" s="63"/>
      <c r="M21" s="63"/>
      <c r="N21" s="47">
        <f t="shared" si="4"/>
        <v>11720</v>
      </c>
      <c r="O21" s="47">
        <f t="shared" si="5"/>
        <v>4080</v>
      </c>
      <c r="P21" s="47">
        <f t="shared" si="6"/>
        <v>4400.5</v>
      </c>
      <c r="Q21" s="47">
        <f t="shared" si="7"/>
        <v>320.5</v>
      </c>
      <c r="R21" s="47">
        <f t="shared" si="8"/>
        <v>107.85539215686275</v>
      </c>
    </row>
    <row r="22" spans="1:18" s="5" customFormat="1" ht="18.75">
      <c r="A22" s="69">
        <v>18020000</v>
      </c>
      <c r="B22" s="66" t="s">
        <v>77</v>
      </c>
      <c r="C22" s="43"/>
      <c r="D22" s="106">
        <v>0</v>
      </c>
      <c r="E22" s="64">
        <v>0</v>
      </c>
      <c r="F22" s="64">
        <v>0</v>
      </c>
      <c r="G22" s="47">
        <f t="shared" si="2"/>
        <v>0</v>
      </c>
      <c r="H22" s="47" t="e">
        <f t="shared" si="3"/>
        <v>#DIV/0!</v>
      </c>
      <c r="I22" s="105"/>
      <c r="J22" s="70"/>
      <c r="K22" s="63"/>
      <c r="L22" s="63"/>
      <c r="M22" s="63"/>
      <c r="N22" s="47">
        <f t="shared" si="4"/>
        <v>0</v>
      </c>
      <c r="O22" s="47">
        <f t="shared" si="5"/>
        <v>0</v>
      </c>
      <c r="P22" s="47">
        <f t="shared" si="6"/>
        <v>0</v>
      </c>
      <c r="Q22" s="47">
        <f t="shared" si="7"/>
        <v>0</v>
      </c>
      <c r="R22" s="47" t="e">
        <f t="shared" si="8"/>
        <v>#DIV/0!</v>
      </c>
    </row>
    <row r="23" spans="1:18" s="5" customFormat="1" ht="18.75">
      <c r="A23" s="69">
        <v>18030000</v>
      </c>
      <c r="B23" s="66" t="s">
        <v>78</v>
      </c>
      <c r="C23" s="43"/>
      <c r="D23" s="106">
        <v>10</v>
      </c>
      <c r="E23" s="64">
        <v>0</v>
      </c>
      <c r="F23" s="64">
        <v>11.6</v>
      </c>
      <c r="G23" s="47">
        <f t="shared" si="2"/>
        <v>11.6</v>
      </c>
      <c r="H23" s="47" t="e">
        <f t="shared" si="3"/>
        <v>#DIV/0!</v>
      </c>
      <c r="I23" s="105"/>
      <c r="J23" s="70"/>
      <c r="K23" s="63"/>
      <c r="L23" s="63"/>
      <c r="M23" s="63"/>
      <c r="N23" s="47">
        <f t="shared" si="4"/>
        <v>10</v>
      </c>
      <c r="O23" s="47">
        <f t="shared" si="5"/>
        <v>0</v>
      </c>
      <c r="P23" s="47">
        <f t="shared" si="6"/>
        <v>11.6</v>
      </c>
      <c r="Q23" s="47">
        <f t="shared" si="7"/>
        <v>11.6</v>
      </c>
      <c r="R23" s="47" t="e">
        <f t="shared" si="8"/>
        <v>#DIV/0!</v>
      </c>
    </row>
    <row r="24" spans="1:18" s="5" customFormat="1" ht="18.75">
      <c r="A24" s="62">
        <v>18050000</v>
      </c>
      <c r="B24" s="71" t="s">
        <v>79</v>
      </c>
      <c r="C24" s="42"/>
      <c r="D24" s="106">
        <v>13100</v>
      </c>
      <c r="E24" s="64">
        <v>4830</v>
      </c>
      <c r="F24" s="64">
        <v>4840.3</v>
      </c>
      <c r="G24" s="47">
        <f t="shared" si="2"/>
        <v>10.300000000000182</v>
      </c>
      <c r="H24" s="47">
        <f t="shared" si="3"/>
        <v>100.21325051759835</v>
      </c>
      <c r="I24" s="107"/>
      <c r="J24" s="72"/>
      <c r="K24" s="47"/>
      <c r="L24" s="47"/>
      <c r="M24" s="47"/>
      <c r="N24" s="47">
        <f t="shared" si="4"/>
        <v>13100</v>
      </c>
      <c r="O24" s="47">
        <f t="shared" si="5"/>
        <v>4830</v>
      </c>
      <c r="P24" s="47">
        <f t="shared" si="6"/>
        <v>4840.3</v>
      </c>
      <c r="Q24" s="47">
        <f t="shared" si="7"/>
        <v>10.300000000000182</v>
      </c>
      <c r="R24" s="47">
        <f t="shared" si="8"/>
        <v>100.21325051759835</v>
      </c>
    </row>
    <row r="25" spans="1:18" s="5" customFormat="1" ht="18.75">
      <c r="A25" s="54">
        <v>19000000</v>
      </c>
      <c r="B25" s="76" t="s">
        <v>86</v>
      </c>
      <c r="C25" s="56">
        <f>SUM(C28)</f>
        <v>0</v>
      </c>
      <c r="D25" s="104"/>
      <c r="E25" s="84"/>
      <c r="F25" s="84"/>
      <c r="G25" s="84"/>
      <c r="H25" s="84"/>
      <c r="I25" s="104">
        <f>I26</f>
        <v>85</v>
      </c>
      <c r="J25" s="84">
        <f>J26</f>
        <v>20</v>
      </c>
      <c r="K25" s="84">
        <f>K26</f>
        <v>32.700000000000003</v>
      </c>
      <c r="L25" s="84">
        <f>K25-J25</f>
        <v>12.700000000000003</v>
      </c>
      <c r="M25" s="84">
        <f>K25/J25*100</f>
        <v>163.50000000000003</v>
      </c>
      <c r="N25" s="84">
        <f t="shared" ref="N25:P26" si="9">D25+I25</f>
        <v>85</v>
      </c>
      <c r="O25" s="84">
        <f t="shared" si="9"/>
        <v>20</v>
      </c>
      <c r="P25" s="84">
        <f t="shared" si="9"/>
        <v>32.700000000000003</v>
      </c>
      <c r="Q25" s="84">
        <f t="shared" si="7"/>
        <v>12.700000000000003</v>
      </c>
      <c r="R25" s="84">
        <f t="shared" si="8"/>
        <v>163.50000000000003</v>
      </c>
    </row>
    <row r="26" spans="1:18" s="5" customFormat="1" ht="18.75">
      <c r="A26" s="69">
        <v>19010000</v>
      </c>
      <c r="B26" s="66" t="s">
        <v>87</v>
      </c>
      <c r="C26" s="43"/>
      <c r="D26" s="106"/>
      <c r="E26" s="64"/>
      <c r="F26" s="64"/>
      <c r="G26" s="47"/>
      <c r="H26" s="47"/>
      <c r="I26" s="105">
        <v>85</v>
      </c>
      <c r="J26" s="88">
        <v>20</v>
      </c>
      <c r="K26" s="63">
        <v>32.700000000000003</v>
      </c>
      <c r="L26" s="47">
        <f>K26-J26</f>
        <v>12.700000000000003</v>
      </c>
      <c r="M26" s="47">
        <f>K26/J26*100</f>
        <v>163.50000000000003</v>
      </c>
      <c r="N26" s="47">
        <f t="shared" si="9"/>
        <v>85</v>
      </c>
      <c r="O26" s="47">
        <f t="shared" si="9"/>
        <v>20</v>
      </c>
      <c r="P26" s="47">
        <f t="shared" si="9"/>
        <v>32.700000000000003</v>
      </c>
      <c r="Q26" s="47">
        <f t="shared" si="7"/>
        <v>12.700000000000003</v>
      </c>
      <c r="R26" s="47">
        <f t="shared" si="8"/>
        <v>163.50000000000003</v>
      </c>
    </row>
    <row r="27" spans="1:18" s="7" customFormat="1" ht="25.5" customHeight="1">
      <c r="A27" s="54">
        <v>20000000</v>
      </c>
      <c r="B27" s="73" t="s">
        <v>31</v>
      </c>
      <c r="C27" s="74" t="e">
        <f>C28+#REF!+C36</f>
        <v>#REF!</v>
      </c>
      <c r="D27" s="103">
        <f>D28+D31+D36</f>
        <v>2100</v>
      </c>
      <c r="E27" s="61">
        <f>E28+E31+E36</f>
        <v>584</v>
      </c>
      <c r="F27" s="61">
        <f>F28+F31+F36</f>
        <v>552.1</v>
      </c>
      <c r="G27" s="61">
        <f>F27-E27</f>
        <v>-31.899999999999977</v>
      </c>
      <c r="H27" s="84">
        <f>F27/E27*100</f>
        <v>94.537671232876718</v>
      </c>
      <c r="I27" s="61">
        <f>I28+I36+I39</f>
        <v>11548.1</v>
      </c>
      <c r="J27" s="61">
        <f>J28+J36+J39</f>
        <v>2887</v>
      </c>
      <c r="K27" s="61">
        <f>K28+K36+K39</f>
        <v>9465.8000000000011</v>
      </c>
      <c r="L27" s="61">
        <f>K27-J27</f>
        <v>6578.8000000000011</v>
      </c>
      <c r="M27" s="61">
        <f>K27/J27*100</f>
        <v>327.87668860408729</v>
      </c>
      <c r="N27" s="84">
        <f t="shared" ref="N27:N76" si="10">D27+I27</f>
        <v>13648.1</v>
      </c>
      <c r="O27" s="84">
        <f t="shared" ref="O27:O76" si="11">E27+J27</f>
        <v>3471</v>
      </c>
      <c r="P27" s="84">
        <f t="shared" ref="P27:P76" si="12">F27+K27</f>
        <v>10017.900000000001</v>
      </c>
      <c r="Q27" s="84">
        <f t="shared" si="7"/>
        <v>6546.9000000000015</v>
      </c>
      <c r="R27" s="84">
        <f t="shared" si="8"/>
        <v>288.61711322385486</v>
      </c>
    </row>
    <row r="28" spans="1:18" s="5" customFormat="1" ht="31.5">
      <c r="A28" s="54">
        <v>21000000</v>
      </c>
      <c r="B28" s="55" t="s">
        <v>80</v>
      </c>
      <c r="C28" s="56">
        <v>0</v>
      </c>
      <c r="D28" s="104">
        <f>D29+D30</f>
        <v>0</v>
      </c>
      <c r="E28" s="84">
        <f>E29+E30</f>
        <v>0</v>
      </c>
      <c r="F28" s="84">
        <f>F29+F30</f>
        <v>14</v>
      </c>
      <c r="G28" s="84">
        <f>F28-E28</f>
        <v>14</v>
      </c>
      <c r="H28" s="84" t="e">
        <f>F28/E28*100</f>
        <v>#DIV/0!</v>
      </c>
      <c r="I28" s="104">
        <f>I29+I30</f>
        <v>0</v>
      </c>
      <c r="J28" s="84">
        <f>J29+J30</f>
        <v>0</v>
      </c>
      <c r="K28" s="84">
        <f>K29+K30</f>
        <v>0</v>
      </c>
      <c r="L28" s="84">
        <f>K28-J28</f>
        <v>0</v>
      </c>
      <c r="M28" s="84" t="e">
        <f>K28/J28*100</f>
        <v>#DIV/0!</v>
      </c>
      <c r="N28" s="84">
        <f t="shared" si="10"/>
        <v>0</v>
      </c>
      <c r="O28" s="84">
        <f t="shared" si="11"/>
        <v>0</v>
      </c>
      <c r="P28" s="84">
        <f t="shared" si="12"/>
        <v>14</v>
      </c>
      <c r="Q28" s="84">
        <f t="shared" si="7"/>
        <v>14</v>
      </c>
      <c r="R28" s="84" t="e">
        <f t="shared" si="8"/>
        <v>#DIV/0!</v>
      </c>
    </row>
    <row r="29" spans="1:18" s="5" customFormat="1" ht="47.25">
      <c r="A29" s="62">
        <v>21010000</v>
      </c>
      <c r="B29" s="75" t="s">
        <v>81</v>
      </c>
      <c r="C29" s="56"/>
      <c r="D29" s="106"/>
      <c r="E29" s="64"/>
      <c r="F29" s="64">
        <v>0</v>
      </c>
      <c r="G29" s="47">
        <f>F29-E29</f>
        <v>0</v>
      </c>
      <c r="H29" s="47" t="e">
        <f>F29/E29*100</f>
        <v>#DIV/0!</v>
      </c>
      <c r="I29" s="107"/>
      <c r="J29" s="72"/>
      <c r="K29" s="47"/>
      <c r="L29" s="47"/>
      <c r="M29" s="47"/>
      <c r="N29" s="47">
        <f t="shared" si="10"/>
        <v>0</v>
      </c>
      <c r="O29" s="47">
        <f t="shared" si="11"/>
        <v>0</v>
      </c>
      <c r="P29" s="47">
        <f t="shared" si="12"/>
        <v>0</v>
      </c>
      <c r="Q29" s="47">
        <f t="shared" si="7"/>
        <v>0</v>
      </c>
      <c r="R29" s="47" t="e">
        <f t="shared" si="8"/>
        <v>#DIV/0!</v>
      </c>
    </row>
    <row r="30" spans="1:18" s="5" customFormat="1" ht="18.75" customHeight="1">
      <c r="A30" s="62">
        <v>21080000</v>
      </c>
      <c r="B30" s="68" t="s">
        <v>33</v>
      </c>
      <c r="C30" s="42">
        <v>0</v>
      </c>
      <c r="D30" s="106"/>
      <c r="E30" s="64"/>
      <c r="F30" s="64">
        <v>14</v>
      </c>
      <c r="G30" s="47">
        <f>F30-E30</f>
        <v>14</v>
      </c>
      <c r="H30" s="47" t="e">
        <f>F30/E30*100</f>
        <v>#DIV/0!</v>
      </c>
      <c r="I30" s="107"/>
      <c r="J30" s="47"/>
      <c r="K30" s="47"/>
      <c r="L30" s="47"/>
      <c r="M30" s="47"/>
      <c r="N30" s="47">
        <f t="shared" si="10"/>
        <v>0</v>
      </c>
      <c r="O30" s="47">
        <f t="shared" si="11"/>
        <v>0</v>
      </c>
      <c r="P30" s="47">
        <f t="shared" si="12"/>
        <v>14</v>
      </c>
      <c r="Q30" s="47">
        <f t="shared" si="7"/>
        <v>14</v>
      </c>
      <c r="R30" s="47" t="e">
        <f t="shared" si="8"/>
        <v>#DIV/0!</v>
      </c>
    </row>
    <row r="31" spans="1:18" s="5" customFormat="1" ht="31.5">
      <c r="A31" s="54">
        <v>22000000</v>
      </c>
      <c r="B31" s="76" t="s">
        <v>82</v>
      </c>
      <c r="C31" s="56" t="e">
        <f>C32+#REF!</f>
        <v>#REF!</v>
      </c>
      <c r="D31" s="104">
        <f>D32+D33+D34+D35</f>
        <v>2100</v>
      </c>
      <c r="E31" s="104">
        <f t="shared" ref="E31" si="13">E32+E33+E34+E35</f>
        <v>584</v>
      </c>
      <c r="F31" s="104">
        <f>F32+F33+F34</f>
        <v>467.1</v>
      </c>
      <c r="G31" s="84">
        <f t="shared" ref="G31:G37" si="14">F31-E31</f>
        <v>-116.89999999999998</v>
      </c>
      <c r="H31" s="84">
        <f t="shared" ref="H31:H37" si="15">F31/E31*100</f>
        <v>79.982876712328775</v>
      </c>
      <c r="I31" s="104"/>
      <c r="J31" s="84"/>
      <c r="K31" s="84"/>
      <c r="L31" s="84"/>
      <c r="M31" s="84"/>
      <c r="N31" s="84">
        <f t="shared" si="10"/>
        <v>2100</v>
      </c>
      <c r="O31" s="84">
        <f t="shared" si="11"/>
        <v>584</v>
      </c>
      <c r="P31" s="84">
        <f t="shared" si="12"/>
        <v>467.1</v>
      </c>
      <c r="Q31" s="84">
        <f t="shared" si="7"/>
        <v>-116.89999999999998</v>
      </c>
      <c r="R31" s="84">
        <f t="shared" si="8"/>
        <v>79.982876712328775</v>
      </c>
    </row>
    <row r="32" spans="1:18" s="5" customFormat="1" ht="18.75">
      <c r="A32" s="77">
        <v>22010000</v>
      </c>
      <c r="B32" s="68" t="s">
        <v>83</v>
      </c>
      <c r="C32" s="42">
        <f>SUM(C33:C33)</f>
        <v>0</v>
      </c>
      <c r="D32" s="106">
        <v>2020</v>
      </c>
      <c r="E32" s="64">
        <v>575</v>
      </c>
      <c r="F32" s="64">
        <v>437.5</v>
      </c>
      <c r="G32" s="47">
        <f t="shared" si="14"/>
        <v>-137.5</v>
      </c>
      <c r="H32" s="47">
        <f t="shared" si="15"/>
        <v>76.08695652173914</v>
      </c>
      <c r="I32" s="106"/>
      <c r="J32" s="78"/>
      <c r="K32" s="64"/>
      <c r="L32" s="47"/>
      <c r="M32" s="47"/>
      <c r="N32" s="47">
        <f t="shared" si="10"/>
        <v>2020</v>
      </c>
      <c r="O32" s="47">
        <f t="shared" si="11"/>
        <v>575</v>
      </c>
      <c r="P32" s="47">
        <f t="shared" si="12"/>
        <v>437.5</v>
      </c>
      <c r="Q32" s="47">
        <f t="shared" si="7"/>
        <v>-137.5</v>
      </c>
      <c r="R32" s="47">
        <f t="shared" si="8"/>
        <v>76.08695652173914</v>
      </c>
    </row>
    <row r="33" spans="1:18" s="5" customFormat="1" ht="47.25">
      <c r="A33" s="69">
        <v>22080000</v>
      </c>
      <c r="B33" s="66" t="s">
        <v>32</v>
      </c>
      <c r="C33" s="43"/>
      <c r="D33" s="106">
        <v>40</v>
      </c>
      <c r="E33" s="64">
        <v>0</v>
      </c>
      <c r="F33" s="64">
        <v>13.8</v>
      </c>
      <c r="G33" s="47">
        <f t="shared" si="14"/>
        <v>13.8</v>
      </c>
      <c r="H33" s="47" t="e">
        <f t="shared" si="15"/>
        <v>#DIV/0!</v>
      </c>
      <c r="I33" s="105"/>
      <c r="J33" s="70"/>
      <c r="K33" s="63"/>
      <c r="L33" s="63"/>
      <c r="M33" s="63"/>
      <c r="N33" s="47">
        <f t="shared" si="10"/>
        <v>40</v>
      </c>
      <c r="O33" s="47">
        <f t="shared" si="11"/>
        <v>0</v>
      </c>
      <c r="P33" s="47">
        <f t="shared" si="12"/>
        <v>13.8</v>
      </c>
      <c r="Q33" s="47">
        <f t="shared" si="7"/>
        <v>13.8</v>
      </c>
      <c r="R33" s="47" t="e">
        <f t="shared" si="8"/>
        <v>#DIV/0!</v>
      </c>
    </row>
    <row r="34" spans="1:18" s="5" customFormat="1" ht="18.75" customHeight="1">
      <c r="A34" s="62">
        <v>22090000</v>
      </c>
      <c r="B34" s="66" t="s">
        <v>84</v>
      </c>
      <c r="C34" s="42"/>
      <c r="D34" s="106">
        <v>40</v>
      </c>
      <c r="E34" s="64">
        <v>9</v>
      </c>
      <c r="F34" s="64">
        <v>15.8</v>
      </c>
      <c r="G34" s="47">
        <f t="shared" si="14"/>
        <v>6.8000000000000007</v>
      </c>
      <c r="H34" s="47">
        <f t="shared" si="15"/>
        <v>175.55555555555554</v>
      </c>
      <c r="I34" s="107"/>
      <c r="J34" s="72"/>
      <c r="K34" s="47"/>
      <c r="L34" s="47"/>
      <c r="M34" s="47"/>
      <c r="N34" s="47">
        <f t="shared" si="10"/>
        <v>40</v>
      </c>
      <c r="O34" s="47">
        <f t="shared" si="11"/>
        <v>9</v>
      </c>
      <c r="P34" s="47">
        <f t="shared" si="12"/>
        <v>15.8</v>
      </c>
      <c r="Q34" s="47">
        <f t="shared" si="7"/>
        <v>6.8000000000000007</v>
      </c>
      <c r="R34" s="47">
        <f t="shared" si="8"/>
        <v>175.55555555555554</v>
      </c>
    </row>
    <row r="35" spans="1:18" s="5" customFormat="1" ht="47.25">
      <c r="A35" s="69">
        <v>22130000</v>
      </c>
      <c r="B35" s="66" t="s">
        <v>179</v>
      </c>
      <c r="C35" s="43"/>
      <c r="D35" s="106"/>
      <c r="E35" s="64"/>
      <c r="F35" s="64">
        <v>0</v>
      </c>
      <c r="G35" s="47">
        <f t="shared" ref="G35" si="16">F35-E35</f>
        <v>0</v>
      </c>
      <c r="H35" s="47" t="e">
        <f t="shared" ref="H35" si="17">F35/E35*100</f>
        <v>#DIV/0!</v>
      </c>
      <c r="I35" s="105"/>
      <c r="J35" s="70"/>
      <c r="K35" s="63"/>
      <c r="L35" s="63"/>
      <c r="M35" s="63"/>
      <c r="N35" s="47">
        <f t="shared" ref="N35" si="18">D35+I35</f>
        <v>0</v>
      </c>
      <c r="O35" s="47">
        <f t="shared" ref="O35" si="19">E35+J35</f>
        <v>0</v>
      </c>
      <c r="P35" s="47">
        <f t="shared" ref="P35" si="20">F35+K35</f>
        <v>0</v>
      </c>
      <c r="Q35" s="47">
        <f t="shared" ref="Q35" si="21">P35-O35</f>
        <v>0</v>
      </c>
      <c r="R35" s="47" t="e">
        <f t="shared" ref="R35" si="22">P35/O35*100</f>
        <v>#DIV/0!</v>
      </c>
    </row>
    <row r="36" spans="1:18" s="5" customFormat="1" ht="18.75" customHeight="1">
      <c r="A36" s="54">
        <v>24000000</v>
      </c>
      <c r="B36" s="76" t="s">
        <v>85</v>
      </c>
      <c r="C36" s="56">
        <f>C37</f>
        <v>30</v>
      </c>
      <c r="D36" s="104">
        <f>D37</f>
        <v>0</v>
      </c>
      <c r="E36" s="84">
        <f>E37</f>
        <v>0</v>
      </c>
      <c r="F36" s="84">
        <f>F37</f>
        <v>71</v>
      </c>
      <c r="G36" s="84">
        <f t="shared" si="14"/>
        <v>71</v>
      </c>
      <c r="H36" s="84" t="e">
        <f t="shared" si="15"/>
        <v>#DIV/0!</v>
      </c>
      <c r="I36" s="104">
        <f>I37+I38</f>
        <v>0</v>
      </c>
      <c r="J36" s="84">
        <f>J37+J38</f>
        <v>0</v>
      </c>
      <c r="K36" s="84">
        <f>K37+K38</f>
        <v>7.7</v>
      </c>
      <c r="L36" s="84">
        <f>K36-J36</f>
        <v>7.7</v>
      </c>
      <c r="M36" s="113" t="e">
        <f>K36/J36*100</f>
        <v>#DIV/0!</v>
      </c>
      <c r="N36" s="84">
        <f t="shared" si="10"/>
        <v>0</v>
      </c>
      <c r="O36" s="84">
        <f t="shared" si="11"/>
        <v>0</v>
      </c>
      <c r="P36" s="84">
        <f t="shared" si="12"/>
        <v>78.7</v>
      </c>
      <c r="Q36" s="84">
        <f t="shared" si="7"/>
        <v>78.7</v>
      </c>
      <c r="R36" s="84" t="e">
        <f t="shared" si="8"/>
        <v>#DIV/0!</v>
      </c>
    </row>
    <row r="37" spans="1:18" s="5" customFormat="1" ht="18.75" customHeight="1">
      <c r="A37" s="62">
        <v>24060000</v>
      </c>
      <c r="B37" s="68" t="s">
        <v>33</v>
      </c>
      <c r="C37" s="42">
        <v>30</v>
      </c>
      <c r="D37" s="106"/>
      <c r="E37" s="64"/>
      <c r="F37" s="64">
        <v>71</v>
      </c>
      <c r="G37" s="47">
        <f t="shared" si="14"/>
        <v>71</v>
      </c>
      <c r="H37" s="47" t="e">
        <f t="shared" si="15"/>
        <v>#DIV/0!</v>
      </c>
      <c r="I37" s="107"/>
      <c r="J37" s="72"/>
      <c r="K37" s="47">
        <v>7.7</v>
      </c>
      <c r="L37" s="47">
        <f>K37-J37</f>
        <v>7.7</v>
      </c>
      <c r="M37" s="114" t="e">
        <f>K37/J37*100</f>
        <v>#DIV/0!</v>
      </c>
      <c r="N37" s="47">
        <f t="shared" si="10"/>
        <v>0</v>
      </c>
      <c r="O37" s="47">
        <f t="shared" si="11"/>
        <v>0</v>
      </c>
      <c r="P37" s="47">
        <f t="shared" si="12"/>
        <v>78.7</v>
      </c>
      <c r="Q37" s="47">
        <f t="shared" si="7"/>
        <v>78.7</v>
      </c>
      <c r="R37" s="47" t="e">
        <f t="shared" si="8"/>
        <v>#DIV/0!</v>
      </c>
    </row>
    <row r="38" spans="1:18" s="5" customFormat="1" ht="31.5" hidden="1" customHeight="1">
      <c r="A38" s="62">
        <v>24170000</v>
      </c>
      <c r="B38" s="66" t="s">
        <v>88</v>
      </c>
      <c r="C38" s="42"/>
      <c r="D38" s="106"/>
      <c r="E38" s="64"/>
      <c r="F38" s="64"/>
      <c r="G38" s="47"/>
      <c r="H38" s="47"/>
      <c r="I38" s="107"/>
      <c r="J38" s="89"/>
      <c r="K38" s="47"/>
      <c r="L38" s="47">
        <f t="shared" ref="L38:L43" si="23">K38-J38</f>
        <v>0</v>
      </c>
      <c r="M38" s="114" t="e">
        <f t="shared" ref="M38:M43" si="24">K38/J38*100</f>
        <v>#DIV/0!</v>
      </c>
      <c r="N38" s="47">
        <f>D38+I38</f>
        <v>0</v>
      </c>
      <c r="O38" s="47">
        <f>E38+J38</f>
        <v>0</v>
      </c>
      <c r="P38" s="47">
        <f>F38+K38</f>
        <v>0</v>
      </c>
      <c r="Q38" s="47">
        <f t="shared" si="7"/>
        <v>0</v>
      </c>
      <c r="R38" s="47" t="e">
        <f t="shared" si="8"/>
        <v>#DIV/0!</v>
      </c>
    </row>
    <row r="39" spans="1:18" s="5" customFormat="1" ht="31.5">
      <c r="A39" s="57">
        <v>25000000</v>
      </c>
      <c r="B39" s="85" t="s">
        <v>34</v>
      </c>
      <c r="C39" s="56"/>
      <c r="D39" s="104"/>
      <c r="E39" s="84"/>
      <c r="F39" s="84"/>
      <c r="G39" s="84"/>
      <c r="H39" s="84"/>
      <c r="I39" s="104">
        <f>I40+I41</f>
        <v>11548.1</v>
      </c>
      <c r="J39" s="84">
        <f>J40+J41</f>
        <v>2887</v>
      </c>
      <c r="K39" s="84">
        <f>K40+K41</f>
        <v>9458.1</v>
      </c>
      <c r="L39" s="84">
        <f t="shared" si="23"/>
        <v>6571.1</v>
      </c>
      <c r="M39" s="84">
        <f t="shared" si="24"/>
        <v>327.60997575337723</v>
      </c>
      <c r="N39" s="84">
        <f t="shared" si="10"/>
        <v>11548.1</v>
      </c>
      <c r="O39" s="84">
        <f t="shared" si="11"/>
        <v>2887</v>
      </c>
      <c r="P39" s="84">
        <f t="shared" si="12"/>
        <v>9458.1</v>
      </c>
      <c r="Q39" s="84">
        <f t="shared" si="7"/>
        <v>6571.1</v>
      </c>
      <c r="R39" s="84">
        <f t="shared" si="8"/>
        <v>327.60997575337723</v>
      </c>
    </row>
    <row r="40" spans="1:18" s="5" customFormat="1" ht="32.25" customHeight="1">
      <c r="A40" s="79">
        <v>25010000</v>
      </c>
      <c r="B40" s="68" t="s">
        <v>35</v>
      </c>
      <c r="C40" s="56"/>
      <c r="D40" s="107"/>
      <c r="E40" s="47"/>
      <c r="F40" s="47"/>
      <c r="G40" s="47"/>
      <c r="H40" s="47"/>
      <c r="I40" s="136">
        <v>3325</v>
      </c>
      <c r="J40" s="47">
        <v>831.2</v>
      </c>
      <c r="K40" s="47">
        <v>1235.0999999999999</v>
      </c>
      <c r="L40" s="47">
        <f t="shared" si="23"/>
        <v>403.89999999999986</v>
      </c>
      <c r="M40" s="47">
        <f t="shared" si="24"/>
        <v>148.59239653512992</v>
      </c>
      <c r="N40" s="47">
        <f t="shared" si="10"/>
        <v>3325</v>
      </c>
      <c r="O40" s="47">
        <f t="shared" si="11"/>
        <v>831.2</v>
      </c>
      <c r="P40" s="47">
        <f t="shared" si="12"/>
        <v>1235.0999999999999</v>
      </c>
      <c r="Q40" s="47">
        <f t="shared" si="7"/>
        <v>403.89999999999986</v>
      </c>
      <c r="R40" s="47">
        <f t="shared" si="8"/>
        <v>148.59239653512992</v>
      </c>
    </row>
    <row r="41" spans="1:18" s="5" customFormat="1" ht="18.75" customHeight="1">
      <c r="A41" s="79">
        <v>25020000</v>
      </c>
      <c r="B41" s="68" t="s">
        <v>36</v>
      </c>
      <c r="C41" s="56"/>
      <c r="D41" s="107"/>
      <c r="E41" s="47"/>
      <c r="F41" s="47"/>
      <c r="G41" s="47"/>
      <c r="H41" s="47"/>
      <c r="I41" s="109">
        <v>8223.1</v>
      </c>
      <c r="J41" s="47">
        <v>2055.8000000000002</v>
      </c>
      <c r="K41" s="47">
        <v>8223</v>
      </c>
      <c r="L41" s="47">
        <f t="shared" si="23"/>
        <v>6167.2</v>
      </c>
      <c r="M41" s="47">
        <f t="shared" si="24"/>
        <v>399.9902714271816</v>
      </c>
      <c r="N41" s="47">
        <f t="shared" si="10"/>
        <v>8223.1</v>
      </c>
      <c r="O41" s="47">
        <f t="shared" si="11"/>
        <v>2055.8000000000002</v>
      </c>
      <c r="P41" s="47">
        <f t="shared" si="12"/>
        <v>8223</v>
      </c>
      <c r="Q41" s="47">
        <f t="shared" si="7"/>
        <v>6167.2</v>
      </c>
      <c r="R41" s="47">
        <f t="shared" si="8"/>
        <v>399.9902714271816</v>
      </c>
    </row>
    <row r="42" spans="1:18" s="5" customFormat="1" ht="22.5" customHeight="1">
      <c r="A42" s="57">
        <v>30000000</v>
      </c>
      <c r="B42" s="73" t="s">
        <v>37</v>
      </c>
      <c r="C42" s="42">
        <f>SUM(C43:C44)</f>
        <v>0</v>
      </c>
      <c r="D42" s="108">
        <f>D43+D44+D45</f>
        <v>0</v>
      </c>
      <c r="E42" s="108">
        <f>E43+E44+E45</f>
        <v>0</v>
      </c>
      <c r="F42" s="108">
        <f>F43+F44+F45</f>
        <v>0</v>
      </c>
      <c r="G42" s="84">
        <f>F42-E42</f>
        <v>0</v>
      </c>
      <c r="H42" s="84" t="e">
        <f>F42/E42*100</f>
        <v>#DIV/0!</v>
      </c>
      <c r="I42" s="108">
        <f>I43+I44+I45</f>
        <v>0</v>
      </c>
      <c r="J42" s="108">
        <f>J43+J44+J45</f>
        <v>0</v>
      </c>
      <c r="K42" s="108">
        <f>K43+K44+K45</f>
        <v>699.7</v>
      </c>
      <c r="L42" s="84">
        <f t="shared" si="23"/>
        <v>699.7</v>
      </c>
      <c r="M42" s="84" t="e">
        <f t="shared" si="24"/>
        <v>#DIV/0!</v>
      </c>
      <c r="N42" s="84">
        <f t="shared" si="10"/>
        <v>0</v>
      </c>
      <c r="O42" s="84">
        <f t="shared" si="11"/>
        <v>0</v>
      </c>
      <c r="P42" s="84">
        <f t="shared" si="12"/>
        <v>699.7</v>
      </c>
      <c r="Q42" s="84">
        <f t="shared" si="7"/>
        <v>699.7</v>
      </c>
      <c r="R42" s="84" t="e">
        <f t="shared" si="8"/>
        <v>#DIV/0!</v>
      </c>
    </row>
    <row r="43" spans="1:18" s="5" customFormat="1" ht="18.75">
      <c r="A43" s="79">
        <v>31000000</v>
      </c>
      <c r="B43" s="80" t="s">
        <v>38</v>
      </c>
      <c r="C43" s="42"/>
      <c r="D43" s="106"/>
      <c r="E43" s="106"/>
      <c r="F43" s="106"/>
      <c r="G43" s="47">
        <f>F43-E43</f>
        <v>0</v>
      </c>
      <c r="H43" s="47" t="e">
        <f>F43/E43*100</f>
        <v>#DIV/0!</v>
      </c>
      <c r="I43" s="107"/>
      <c r="J43" s="47"/>
      <c r="K43" s="47"/>
      <c r="L43" s="47">
        <f t="shared" si="23"/>
        <v>0</v>
      </c>
      <c r="M43" s="112" t="e">
        <f t="shared" si="24"/>
        <v>#DIV/0!</v>
      </c>
      <c r="N43" s="47">
        <f t="shared" si="10"/>
        <v>0</v>
      </c>
      <c r="O43" s="47">
        <f t="shared" si="11"/>
        <v>0</v>
      </c>
      <c r="P43" s="47">
        <f t="shared" si="12"/>
        <v>0</v>
      </c>
      <c r="Q43" s="47">
        <f t="shared" si="7"/>
        <v>0</v>
      </c>
      <c r="R43" s="47" t="e">
        <f t="shared" si="8"/>
        <v>#DIV/0!</v>
      </c>
    </row>
    <row r="44" spans="1:18" s="5" customFormat="1" ht="44.25" customHeight="1">
      <c r="A44" s="138">
        <v>31030000</v>
      </c>
      <c r="B44" s="139" t="s">
        <v>189</v>
      </c>
      <c r="C44" s="42"/>
      <c r="D44" s="106"/>
      <c r="E44" s="64"/>
      <c r="F44" s="64"/>
      <c r="G44" s="47">
        <f>F44-E44</f>
        <v>0</v>
      </c>
      <c r="H44" s="47" t="e">
        <f>F44/E44*100</f>
        <v>#DIV/0!</v>
      </c>
      <c r="I44" s="107"/>
      <c r="J44" s="47"/>
      <c r="K44" s="47">
        <v>0</v>
      </c>
      <c r="L44" s="47">
        <f t="shared" ref="L44:L52" si="25">K44-J44</f>
        <v>0</v>
      </c>
      <c r="M44" s="112" t="e">
        <f>K44/J44*100</f>
        <v>#DIV/0!</v>
      </c>
      <c r="N44" s="47">
        <f t="shared" si="10"/>
        <v>0</v>
      </c>
      <c r="O44" s="47">
        <f t="shared" si="11"/>
        <v>0</v>
      </c>
      <c r="P44" s="47">
        <f t="shared" si="12"/>
        <v>0</v>
      </c>
      <c r="Q44" s="47">
        <f t="shared" si="7"/>
        <v>0</v>
      </c>
      <c r="R44" s="47" t="e">
        <f t="shared" si="8"/>
        <v>#DIV/0!</v>
      </c>
    </row>
    <row r="45" spans="1:18" s="5" customFormat="1" ht="18.75">
      <c r="A45" s="79">
        <v>33010000</v>
      </c>
      <c r="B45" s="81" t="s">
        <v>141</v>
      </c>
      <c r="C45" s="42"/>
      <c r="D45" s="106"/>
      <c r="E45" s="64"/>
      <c r="F45" s="64"/>
      <c r="G45" s="47"/>
      <c r="H45" s="47"/>
      <c r="I45" s="107"/>
      <c r="J45" s="47"/>
      <c r="K45" s="47">
        <v>699.7</v>
      </c>
      <c r="L45" s="47">
        <f t="shared" si="25"/>
        <v>699.7</v>
      </c>
      <c r="M45" s="47" t="e">
        <f>K45/J45*100</f>
        <v>#DIV/0!</v>
      </c>
      <c r="N45" s="47">
        <f>D45+I45</f>
        <v>0</v>
      </c>
      <c r="O45" s="47">
        <f>E45+J45</f>
        <v>0</v>
      </c>
      <c r="P45" s="47">
        <f>F45+K45</f>
        <v>699.7</v>
      </c>
      <c r="Q45" s="47">
        <f>P45-O45</f>
        <v>699.7</v>
      </c>
      <c r="R45" s="47" t="e">
        <f>P45/O45*100</f>
        <v>#DIV/0!</v>
      </c>
    </row>
    <row r="46" spans="1:18" s="5" customFormat="1" ht="18.75">
      <c r="A46" s="54">
        <v>50000000</v>
      </c>
      <c r="B46" s="73" t="s">
        <v>39</v>
      </c>
      <c r="C46" s="56">
        <f>SUM(C47:C48)</f>
        <v>0</v>
      </c>
      <c r="D46" s="104">
        <f>SUM(D47:D48)</f>
        <v>0</v>
      </c>
      <c r="E46" s="84">
        <f>SUM(E47:E48)</f>
        <v>0</v>
      </c>
      <c r="F46" s="84">
        <f>SUM(F47:F48)</f>
        <v>0</v>
      </c>
      <c r="G46" s="84">
        <f>E46-C46</f>
        <v>0</v>
      </c>
      <c r="H46" s="110"/>
      <c r="I46" s="104">
        <f>SUM(I47:I48)</f>
        <v>0</v>
      </c>
      <c r="J46" s="84">
        <f>SUM(J47:J48)</f>
        <v>0</v>
      </c>
      <c r="K46" s="84">
        <f>SUM(K47:K48)</f>
        <v>40.200000000000003</v>
      </c>
      <c r="L46" s="84">
        <f t="shared" si="25"/>
        <v>40.200000000000003</v>
      </c>
      <c r="M46" s="111" t="e">
        <f t="shared" ref="M46:M52" si="26">K46/J46*100</f>
        <v>#DIV/0!</v>
      </c>
      <c r="N46" s="84">
        <f t="shared" si="10"/>
        <v>0</v>
      </c>
      <c r="O46" s="84">
        <f t="shared" si="11"/>
        <v>0</v>
      </c>
      <c r="P46" s="84">
        <f t="shared" si="12"/>
        <v>40.200000000000003</v>
      </c>
      <c r="Q46" s="84">
        <f t="shared" ref="Q46:Q56" si="27">P46-O46</f>
        <v>40.200000000000003</v>
      </c>
      <c r="R46" s="84" t="e">
        <f t="shared" ref="R46:R56" si="28">P46/O46*100</f>
        <v>#DIV/0!</v>
      </c>
    </row>
    <row r="47" spans="1:18" s="5" customFormat="1" ht="45" hidden="1">
      <c r="A47" s="62">
        <v>50080000</v>
      </c>
      <c r="B47" s="81" t="s">
        <v>40</v>
      </c>
      <c r="C47" s="42"/>
      <c r="D47" s="106"/>
      <c r="E47" s="64"/>
      <c r="F47" s="64"/>
      <c r="G47" s="47"/>
      <c r="H47" s="82"/>
      <c r="I47" s="107"/>
      <c r="J47" s="47"/>
      <c r="K47" s="47"/>
      <c r="L47" s="47">
        <f t="shared" si="25"/>
        <v>0</v>
      </c>
      <c r="M47" s="112" t="e">
        <f t="shared" si="26"/>
        <v>#DIV/0!</v>
      </c>
      <c r="N47" s="47">
        <f t="shared" si="10"/>
        <v>0</v>
      </c>
      <c r="O47" s="47">
        <f t="shared" si="11"/>
        <v>0</v>
      </c>
      <c r="P47" s="47">
        <f t="shared" si="12"/>
        <v>0</v>
      </c>
      <c r="Q47" s="47">
        <f t="shared" si="27"/>
        <v>0</v>
      </c>
      <c r="R47" s="47" t="e">
        <f t="shared" si="28"/>
        <v>#DIV/0!</v>
      </c>
    </row>
    <row r="48" spans="1:18" s="5" customFormat="1" ht="45">
      <c r="A48" s="62">
        <v>50110000</v>
      </c>
      <c r="B48" s="81" t="s">
        <v>41</v>
      </c>
      <c r="C48" s="42"/>
      <c r="D48" s="106"/>
      <c r="E48" s="64"/>
      <c r="F48" s="64"/>
      <c r="G48" s="47"/>
      <c r="H48" s="47"/>
      <c r="I48" s="107"/>
      <c r="J48" s="47"/>
      <c r="K48" s="47">
        <v>40.200000000000003</v>
      </c>
      <c r="L48" s="47">
        <f t="shared" si="25"/>
        <v>40.200000000000003</v>
      </c>
      <c r="M48" s="112" t="e">
        <f t="shared" si="26"/>
        <v>#DIV/0!</v>
      </c>
      <c r="N48" s="47">
        <f t="shared" si="10"/>
        <v>0</v>
      </c>
      <c r="O48" s="47">
        <f t="shared" si="11"/>
        <v>0</v>
      </c>
      <c r="P48" s="47">
        <f t="shared" si="12"/>
        <v>40.200000000000003</v>
      </c>
      <c r="Q48" s="47">
        <f t="shared" si="27"/>
        <v>40.200000000000003</v>
      </c>
      <c r="R48" s="47" t="e">
        <f t="shared" si="28"/>
        <v>#DIV/0!</v>
      </c>
    </row>
    <row r="49" spans="1:18" s="5" customFormat="1" ht="37.5">
      <c r="A49" s="54">
        <v>90010100</v>
      </c>
      <c r="B49" s="86" t="s">
        <v>89</v>
      </c>
      <c r="C49" s="83" t="e">
        <f>C8+C27+C42+C45+C46</f>
        <v>#REF!</v>
      </c>
      <c r="D49" s="103">
        <f>D8+D27+D42</f>
        <v>95000</v>
      </c>
      <c r="E49" s="61">
        <f>E8+E27+E42</f>
        <v>25474</v>
      </c>
      <c r="F49" s="61">
        <f>F8+F27+F42</f>
        <v>26370.600000000002</v>
      </c>
      <c r="G49" s="61">
        <f t="shared" ref="G49:G76" si="29">F49-E49</f>
        <v>896.60000000000218</v>
      </c>
      <c r="H49" s="61">
        <f t="shared" ref="H49:H76" si="30">F49/E49*100</f>
        <v>103.51966711156476</v>
      </c>
      <c r="I49" s="61">
        <f>I8+I27+I42+I46</f>
        <v>11633.1</v>
      </c>
      <c r="J49" s="61">
        <f>J8+J27+J42+J46</f>
        <v>2907</v>
      </c>
      <c r="K49" s="61">
        <f>K8+K27+K42+K46</f>
        <v>10238.400000000003</v>
      </c>
      <c r="L49" s="61">
        <f t="shared" si="25"/>
        <v>7331.4000000000033</v>
      </c>
      <c r="M49" s="61">
        <f t="shared" si="26"/>
        <v>352.1981424148608</v>
      </c>
      <c r="N49" s="84">
        <f t="shared" si="10"/>
        <v>106633.1</v>
      </c>
      <c r="O49" s="84">
        <f t="shared" si="11"/>
        <v>28381</v>
      </c>
      <c r="P49" s="84">
        <f t="shared" si="12"/>
        <v>36609.000000000007</v>
      </c>
      <c r="Q49" s="84">
        <f t="shared" si="27"/>
        <v>8228.0000000000073</v>
      </c>
      <c r="R49" s="84">
        <f t="shared" si="28"/>
        <v>128.99122652478775</v>
      </c>
    </row>
    <row r="50" spans="1:18" s="119" customFormat="1" ht="31.5" customHeight="1">
      <c r="A50" s="116">
        <v>40000000</v>
      </c>
      <c r="B50" s="117" t="s">
        <v>42</v>
      </c>
      <c r="C50" s="118" t="e">
        <f>C53+#REF!+#REF!</f>
        <v>#REF!</v>
      </c>
      <c r="D50" s="126">
        <f>D51</f>
        <v>70843.100000000006</v>
      </c>
      <c r="E50" s="126">
        <f>E51</f>
        <v>16095.699999999999</v>
      </c>
      <c r="F50" s="126">
        <f>F51</f>
        <v>16095.699999999999</v>
      </c>
      <c r="G50" s="126">
        <f t="shared" si="29"/>
        <v>0</v>
      </c>
      <c r="H50" s="126">
        <f t="shared" si="30"/>
        <v>100</v>
      </c>
      <c r="I50" s="126">
        <f>I51</f>
        <v>0</v>
      </c>
      <c r="J50" s="126">
        <f>J51</f>
        <v>0</v>
      </c>
      <c r="K50" s="126">
        <f>K51</f>
        <v>0</v>
      </c>
      <c r="L50" s="126">
        <f t="shared" si="25"/>
        <v>0</v>
      </c>
      <c r="M50" s="126" t="e">
        <f t="shared" si="26"/>
        <v>#DIV/0!</v>
      </c>
      <c r="N50" s="84">
        <f t="shared" si="10"/>
        <v>70843.100000000006</v>
      </c>
      <c r="O50" s="84">
        <f t="shared" si="11"/>
        <v>16095.699999999999</v>
      </c>
      <c r="P50" s="84">
        <f t="shared" si="12"/>
        <v>16095.699999999999</v>
      </c>
      <c r="Q50" s="84">
        <f t="shared" si="27"/>
        <v>0</v>
      </c>
      <c r="R50" s="84">
        <f t="shared" si="28"/>
        <v>100</v>
      </c>
    </row>
    <row r="51" spans="1:18" s="119" customFormat="1" ht="31.5" customHeight="1">
      <c r="A51" s="116">
        <v>41000000</v>
      </c>
      <c r="B51" s="117" t="s">
        <v>90</v>
      </c>
      <c r="C51" s="118"/>
      <c r="D51" s="126">
        <f>D52+D55</f>
        <v>70843.100000000006</v>
      </c>
      <c r="E51" s="126">
        <f>E52+E55</f>
        <v>16095.699999999999</v>
      </c>
      <c r="F51" s="126">
        <f>F52+F55</f>
        <v>16095.699999999999</v>
      </c>
      <c r="G51" s="126">
        <f t="shared" si="29"/>
        <v>0</v>
      </c>
      <c r="H51" s="126">
        <f t="shared" si="30"/>
        <v>100</v>
      </c>
      <c r="I51" s="126">
        <f>I52+I55</f>
        <v>0</v>
      </c>
      <c r="J51" s="126">
        <f>J52+J55</f>
        <v>0</v>
      </c>
      <c r="K51" s="126">
        <f>K52+K55</f>
        <v>0</v>
      </c>
      <c r="L51" s="126">
        <f t="shared" si="25"/>
        <v>0</v>
      </c>
      <c r="M51" s="126" t="e">
        <f t="shared" si="26"/>
        <v>#DIV/0!</v>
      </c>
      <c r="N51" s="84">
        <f t="shared" ref="N51:P52" si="31">D51+I51</f>
        <v>70843.100000000006</v>
      </c>
      <c r="O51" s="84">
        <f t="shared" si="31"/>
        <v>16095.699999999999</v>
      </c>
      <c r="P51" s="84">
        <f t="shared" si="31"/>
        <v>16095.699999999999</v>
      </c>
      <c r="Q51" s="84">
        <f t="shared" si="27"/>
        <v>0</v>
      </c>
      <c r="R51" s="84">
        <f t="shared" si="28"/>
        <v>100</v>
      </c>
    </row>
    <row r="52" spans="1:18" s="119" customFormat="1" ht="31.5" customHeight="1">
      <c r="A52" s="116">
        <v>41020000</v>
      </c>
      <c r="B52" s="117" t="s">
        <v>91</v>
      </c>
      <c r="C52" s="118"/>
      <c r="D52" s="126">
        <f>D53+D54</f>
        <v>10744</v>
      </c>
      <c r="E52" s="126">
        <f t="shared" ref="E52:F52" si="32">E53+E54</f>
        <v>2685.9</v>
      </c>
      <c r="F52" s="126">
        <f t="shared" si="32"/>
        <v>2685.9</v>
      </c>
      <c r="G52" s="126">
        <f t="shared" si="29"/>
        <v>0</v>
      </c>
      <c r="H52" s="126">
        <f t="shared" si="30"/>
        <v>100</v>
      </c>
      <c r="I52" s="126">
        <f>I53</f>
        <v>0</v>
      </c>
      <c r="J52" s="126">
        <f>J53</f>
        <v>0</v>
      </c>
      <c r="K52" s="126">
        <f>K53</f>
        <v>0</v>
      </c>
      <c r="L52" s="126">
        <f t="shared" si="25"/>
        <v>0</v>
      </c>
      <c r="M52" s="126" t="e">
        <f t="shared" si="26"/>
        <v>#DIV/0!</v>
      </c>
      <c r="N52" s="84">
        <f t="shared" si="31"/>
        <v>10744</v>
      </c>
      <c r="O52" s="84">
        <f t="shared" si="31"/>
        <v>2685.9</v>
      </c>
      <c r="P52" s="84">
        <f t="shared" si="31"/>
        <v>2685.9</v>
      </c>
      <c r="Q52" s="84">
        <f t="shared" si="27"/>
        <v>0</v>
      </c>
      <c r="R52" s="84">
        <f t="shared" si="28"/>
        <v>100</v>
      </c>
    </row>
    <row r="53" spans="1:18" s="122" customFormat="1" ht="18.75" customHeight="1">
      <c r="A53" s="120">
        <v>41020100</v>
      </c>
      <c r="B53" s="120" t="s">
        <v>43</v>
      </c>
      <c r="C53" s="121">
        <v>14421.3</v>
      </c>
      <c r="D53" s="127">
        <v>10744</v>
      </c>
      <c r="E53" s="127">
        <v>2685.9</v>
      </c>
      <c r="F53" s="127">
        <v>2685.9</v>
      </c>
      <c r="G53" s="127">
        <f t="shared" si="29"/>
        <v>0</v>
      </c>
      <c r="H53" s="127">
        <f t="shared" si="30"/>
        <v>100</v>
      </c>
      <c r="I53" s="127"/>
      <c r="J53" s="127"/>
      <c r="K53" s="127"/>
      <c r="L53" s="127"/>
      <c r="M53" s="127"/>
      <c r="N53" s="87">
        <f t="shared" si="10"/>
        <v>10744</v>
      </c>
      <c r="O53" s="87">
        <f t="shared" si="11"/>
        <v>2685.9</v>
      </c>
      <c r="P53" s="87">
        <f t="shared" si="12"/>
        <v>2685.9</v>
      </c>
      <c r="Q53" s="87">
        <f t="shared" si="27"/>
        <v>0</v>
      </c>
      <c r="R53" s="87">
        <f t="shared" si="28"/>
        <v>100</v>
      </c>
    </row>
    <row r="54" spans="1:18" s="122" customFormat="1" ht="102.75" hidden="1" customHeight="1">
      <c r="A54" s="137">
        <v>41021400</v>
      </c>
      <c r="B54" s="132" t="s">
        <v>186</v>
      </c>
      <c r="C54" s="121"/>
      <c r="D54" s="127"/>
      <c r="E54" s="127">
        <v>0</v>
      </c>
      <c r="F54" s="127">
        <v>0</v>
      </c>
      <c r="G54" s="127">
        <f t="shared" ref="G54" si="33">F54-E54</f>
        <v>0</v>
      </c>
      <c r="H54" s="127" t="e">
        <f t="shared" ref="H54" si="34">F54/E54*100</f>
        <v>#DIV/0!</v>
      </c>
      <c r="I54" s="127"/>
      <c r="J54" s="127"/>
      <c r="K54" s="127"/>
      <c r="L54" s="127"/>
      <c r="M54" s="127"/>
      <c r="N54" s="87">
        <f t="shared" ref="N54" si="35">D54+I54</f>
        <v>0</v>
      </c>
      <c r="O54" s="87">
        <f t="shared" ref="O54" si="36">E54+J54</f>
        <v>0</v>
      </c>
      <c r="P54" s="87">
        <f t="shared" ref="P54" si="37">F54+K54</f>
        <v>0</v>
      </c>
      <c r="Q54" s="87">
        <f t="shared" ref="Q54" si="38">P54-O54</f>
        <v>0</v>
      </c>
      <c r="R54" s="87" t="e">
        <f t="shared" ref="R54" si="39">P54/O54*100</f>
        <v>#DIV/0!</v>
      </c>
    </row>
    <row r="55" spans="1:18" s="122" customFormat="1" ht="33" customHeight="1">
      <c r="A55" s="116">
        <v>41030000</v>
      </c>
      <c r="B55" s="116" t="s">
        <v>92</v>
      </c>
      <c r="C55" s="118"/>
      <c r="D55" s="126">
        <f>D56+D57+D58+D59+D60</f>
        <v>60099.1</v>
      </c>
      <c r="E55" s="126">
        <f>E56+E57+E58+E59+E60</f>
        <v>13409.8</v>
      </c>
      <c r="F55" s="126">
        <f>F56+F57+F58+F59+F60</f>
        <v>13409.8</v>
      </c>
      <c r="G55" s="126">
        <f t="shared" si="29"/>
        <v>0</v>
      </c>
      <c r="H55" s="126">
        <f t="shared" si="30"/>
        <v>100</v>
      </c>
      <c r="I55" s="126">
        <f>I57+I58+I59+I60</f>
        <v>0</v>
      </c>
      <c r="J55" s="126">
        <f>J56+J57+J58+J59+J60</f>
        <v>0</v>
      </c>
      <c r="K55" s="126">
        <f>K56+K57+K58+K59+K60</f>
        <v>0</v>
      </c>
      <c r="L55" s="126">
        <f>L56+L57+L58+L59+L60</f>
        <v>0</v>
      </c>
      <c r="M55" s="126" t="e">
        <f>K55/J55*100</f>
        <v>#DIV/0!</v>
      </c>
      <c r="N55" s="84">
        <f t="shared" si="10"/>
        <v>60099.1</v>
      </c>
      <c r="O55" s="84">
        <f t="shared" si="11"/>
        <v>13409.8</v>
      </c>
      <c r="P55" s="84">
        <f t="shared" si="12"/>
        <v>13409.8</v>
      </c>
      <c r="Q55" s="84">
        <f t="shared" si="27"/>
        <v>0</v>
      </c>
      <c r="R55" s="84">
        <f t="shared" si="28"/>
        <v>100</v>
      </c>
    </row>
    <row r="56" spans="1:18" s="122" customFormat="1" ht="60.75" hidden="1">
      <c r="A56" s="120">
        <v>41030400</v>
      </c>
      <c r="B56" s="120" t="s">
        <v>142</v>
      </c>
      <c r="C56" s="121">
        <v>100</v>
      </c>
      <c r="D56" s="127"/>
      <c r="E56" s="127"/>
      <c r="F56" s="127"/>
      <c r="G56" s="127">
        <f>F56-E56</f>
        <v>0</v>
      </c>
      <c r="H56" s="127" t="e">
        <f>F56/E56*100</f>
        <v>#DIV/0!</v>
      </c>
      <c r="I56" s="127"/>
      <c r="J56" s="127"/>
      <c r="K56" s="127"/>
      <c r="L56" s="128"/>
      <c r="M56" s="128"/>
      <c r="N56" s="87">
        <f t="shared" si="10"/>
        <v>0</v>
      </c>
      <c r="O56" s="87">
        <f t="shared" si="11"/>
        <v>0</v>
      </c>
      <c r="P56" s="87">
        <f t="shared" si="12"/>
        <v>0</v>
      </c>
      <c r="Q56" s="87">
        <f t="shared" si="27"/>
        <v>0</v>
      </c>
      <c r="R56" s="87" t="e">
        <f t="shared" si="28"/>
        <v>#DIV/0!</v>
      </c>
    </row>
    <row r="57" spans="1:18" s="122" customFormat="1" ht="45.75" hidden="1">
      <c r="A57" s="120">
        <v>41033200</v>
      </c>
      <c r="B57" s="120" t="s">
        <v>93</v>
      </c>
      <c r="C57" s="121">
        <v>100</v>
      </c>
      <c r="D57" s="127"/>
      <c r="E57" s="127"/>
      <c r="F57" s="127"/>
      <c r="G57" s="127">
        <f t="shared" si="29"/>
        <v>0</v>
      </c>
      <c r="H57" s="127" t="e">
        <f t="shared" si="30"/>
        <v>#DIV/0!</v>
      </c>
      <c r="I57" s="127"/>
      <c r="J57" s="127"/>
      <c r="K57" s="127"/>
      <c r="L57" s="128"/>
      <c r="M57" s="128"/>
      <c r="N57" s="87">
        <f t="shared" ref="N57:N68" si="40">D57+I57</f>
        <v>0</v>
      </c>
      <c r="O57" s="87">
        <f t="shared" ref="O57:O68" si="41">E57+J57</f>
        <v>0</v>
      </c>
      <c r="P57" s="87">
        <f t="shared" ref="P57:P68" si="42">F57+K57</f>
        <v>0</v>
      </c>
      <c r="Q57" s="87">
        <f t="shared" ref="Q57:Q68" si="43">P57-O57</f>
        <v>0</v>
      </c>
      <c r="R57" s="87" t="e">
        <f t="shared" ref="R57:R68" si="44">P57/O57*100</f>
        <v>#DIV/0!</v>
      </c>
    </row>
    <row r="58" spans="1:18" s="122" customFormat="1" ht="33" customHeight="1">
      <c r="A58" s="120">
        <v>41033900</v>
      </c>
      <c r="B58" s="120" t="s">
        <v>44</v>
      </c>
      <c r="C58" s="121">
        <v>100</v>
      </c>
      <c r="D58" s="127">
        <v>60099.1</v>
      </c>
      <c r="E58" s="127">
        <v>13409.8</v>
      </c>
      <c r="F58" s="127">
        <v>13409.8</v>
      </c>
      <c r="G58" s="127">
        <f t="shared" si="29"/>
        <v>0</v>
      </c>
      <c r="H58" s="127">
        <f t="shared" si="30"/>
        <v>100</v>
      </c>
      <c r="I58" s="127"/>
      <c r="J58" s="127"/>
      <c r="K58" s="127"/>
      <c r="L58" s="128"/>
      <c r="M58" s="128"/>
      <c r="N58" s="87">
        <f t="shared" si="40"/>
        <v>60099.1</v>
      </c>
      <c r="O58" s="87">
        <f t="shared" si="41"/>
        <v>13409.8</v>
      </c>
      <c r="P58" s="87">
        <f t="shared" si="42"/>
        <v>13409.8</v>
      </c>
      <c r="Q58" s="87">
        <f t="shared" si="43"/>
        <v>0</v>
      </c>
      <c r="R58" s="87">
        <f t="shared" si="44"/>
        <v>100</v>
      </c>
    </row>
    <row r="59" spans="1:18" s="122" customFormat="1" ht="33" hidden="1" customHeight="1">
      <c r="A59" s="120">
        <v>41034200</v>
      </c>
      <c r="B59" s="120" t="s">
        <v>45</v>
      </c>
      <c r="C59" s="121"/>
      <c r="D59" s="127"/>
      <c r="E59" s="127"/>
      <c r="F59" s="127"/>
      <c r="G59" s="127">
        <f t="shared" si="29"/>
        <v>0</v>
      </c>
      <c r="H59" s="127" t="e">
        <f t="shared" si="30"/>
        <v>#DIV/0!</v>
      </c>
      <c r="I59" s="127"/>
      <c r="J59" s="127"/>
      <c r="K59" s="127"/>
      <c r="L59" s="128"/>
      <c r="M59" s="128"/>
      <c r="N59" s="87">
        <f t="shared" si="40"/>
        <v>0</v>
      </c>
      <c r="O59" s="87">
        <f t="shared" si="41"/>
        <v>0</v>
      </c>
      <c r="P59" s="87">
        <f t="shared" si="42"/>
        <v>0</v>
      </c>
      <c r="Q59" s="87">
        <f t="shared" si="43"/>
        <v>0</v>
      </c>
      <c r="R59" s="87" t="e">
        <f t="shared" si="44"/>
        <v>#DIV/0!</v>
      </c>
    </row>
    <row r="60" spans="1:18" s="122" customFormat="1" ht="45.75" hidden="1">
      <c r="A60" s="137">
        <v>41034700</v>
      </c>
      <c r="B60" s="120" t="s">
        <v>187</v>
      </c>
      <c r="C60" s="121"/>
      <c r="D60" s="127"/>
      <c r="E60" s="127"/>
      <c r="F60" s="127"/>
      <c r="G60" s="127">
        <f t="shared" si="29"/>
        <v>0</v>
      </c>
      <c r="H60" s="127" t="e">
        <f t="shared" si="30"/>
        <v>#DIV/0!</v>
      </c>
      <c r="I60" s="127"/>
      <c r="J60" s="127"/>
      <c r="K60" s="127"/>
      <c r="L60" s="127"/>
      <c r="M60" s="127"/>
      <c r="N60" s="87">
        <f t="shared" si="40"/>
        <v>0</v>
      </c>
      <c r="O60" s="87">
        <f t="shared" si="41"/>
        <v>0</v>
      </c>
      <c r="P60" s="87">
        <f t="shared" si="42"/>
        <v>0</v>
      </c>
      <c r="Q60" s="87">
        <f t="shared" si="43"/>
        <v>0</v>
      </c>
      <c r="R60" s="87" t="e">
        <f t="shared" si="44"/>
        <v>#DIV/0!</v>
      </c>
    </row>
    <row r="61" spans="1:18" s="122" customFormat="1" ht="56.25">
      <c r="A61" s="123">
        <v>90010200</v>
      </c>
      <c r="B61" s="86" t="s">
        <v>94</v>
      </c>
      <c r="C61" s="124">
        <f>C18+C38+C52+C57+C58</f>
        <v>200</v>
      </c>
      <c r="D61" s="104">
        <f>D49+D50</f>
        <v>165843.1</v>
      </c>
      <c r="E61" s="84">
        <f>E49+E50</f>
        <v>41569.699999999997</v>
      </c>
      <c r="F61" s="84">
        <f>F49+F50</f>
        <v>42466.3</v>
      </c>
      <c r="G61" s="84">
        <f t="shared" si="29"/>
        <v>896.60000000000582</v>
      </c>
      <c r="H61" s="84">
        <f t="shared" si="30"/>
        <v>102.15685944329644</v>
      </c>
      <c r="I61" s="104">
        <f>I49+I50</f>
        <v>11633.1</v>
      </c>
      <c r="J61" s="84">
        <f>J49+J50</f>
        <v>2907</v>
      </c>
      <c r="K61" s="84">
        <f>K49+K50</f>
        <v>10238.400000000003</v>
      </c>
      <c r="L61" s="84">
        <f>K61-J61</f>
        <v>7331.4000000000033</v>
      </c>
      <c r="M61" s="84">
        <f>K61/J61*100</f>
        <v>352.1981424148608</v>
      </c>
      <c r="N61" s="84">
        <f t="shared" si="40"/>
        <v>177476.2</v>
      </c>
      <c r="O61" s="84">
        <f t="shared" si="41"/>
        <v>44476.7</v>
      </c>
      <c r="P61" s="84">
        <f t="shared" si="42"/>
        <v>52704.700000000004</v>
      </c>
      <c r="Q61" s="84">
        <f t="shared" si="43"/>
        <v>8228.0000000000073</v>
      </c>
      <c r="R61" s="84">
        <f t="shared" si="44"/>
        <v>118.49957393421727</v>
      </c>
    </row>
    <row r="62" spans="1:18" s="122" customFormat="1" ht="33" hidden="1" customHeight="1">
      <c r="A62" s="116">
        <v>41040000</v>
      </c>
      <c r="B62" s="117" t="s">
        <v>95</v>
      </c>
      <c r="C62" s="118"/>
      <c r="D62" s="126">
        <f>D63+D64</f>
        <v>0</v>
      </c>
      <c r="E62" s="126">
        <f>E63+E64</f>
        <v>0</v>
      </c>
      <c r="F62" s="126">
        <f>F63+F64</f>
        <v>0</v>
      </c>
      <c r="G62" s="126">
        <f t="shared" si="29"/>
        <v>0</v>
      </c>
      <c r="H62" s="126" t="e">
        <f t="shared" si="30"/>
        <v>#DIV/0!</v>
      </c>
      <c r="I62" s="126">
        <f>I63+I64</f>
        <v>0</v>
      </c>
      <c r="J62" s="126">
        <f>J63+J64</f>
        <v>0</v>
      </c>
      <c r="K62" s="126">
        <f>K63+K64</f>
        <v>0</v>
      </c>
      <c r="L62" s="126">
        <f>K62-J62</f>
        <v>0</v>
      </c>
      <c r="M62" s="126" t="e">
        <f>K62/J62*100</f>
        <v>#DIV/0!</v>
      </c>
      <c r="N62" s="84">
        <f t="shared" si="40"/>
        <v>0</v>
      </c>
      <c r="O62" s="84">
        <f t="shared" si="41"/>
        <v>0</v>
      </c>
      <c r="P62" s="84">
        <f t="shared" si="42"/>
        <v>0</v>
      </c>
      <c r="Q62" s="84">
        <f t="shared" si="43"/>
        <v>0</v>
      </c>
      <c r="R62" s="84" t="e">
        <f t="shared" si="44"/>
        <v>#DIV/0!</v>
      </c>
    </row>
    <row r="63" spans="1:18" s="122" customFormat="1" ht="60.75" hidden="1">
      <c r="A63" s="120">
        <v>41040200</v>
      </c>
      <c r="B63" s="120" t="s">
        <v>96</v>
      </c>
      <c r="C63" s="121">
        <v>14421.3</v>
      </c>
      <c r="D63" s="127">
        <v>0</v>
      </c>
      <c r="E63" s="127">
        <v>0</v>
      </c>
      <c r="F63" s="127">
        <v>0</v>
      </c>
      <c r="G63" s="127">
        <f t="shared" si="29"/>
        <v>0</v>
      </c>
      <c r="H63" s="127" t="e">
        <f t="shared" si="30"/>
        <v>#DIV/0!</v>
      </c>
      <c r="I63" s="127"/>
      <c r="J63" s="127"/>
      <c r="K63" s="127"/>
      <c r="L63" s="127"/>
      <c r="M63" s="127"/>
      <c r="N63" s="87">
        <f t="shared" si="40"/>
        <v>0</v>
      </c>
      <c r="O63" s="87">
        <f t="shared" si="41"/>
        <v>0</v>
      </c>
      <c r="P63" s="87">
        <f t="shared" si="42"/>
        <v>0</v>
      </c>
      <c r="Q63" s="87">
        <f t="shared" si="43"/>
        <v>0</v>
      </c>
      <c r="R63" s="87" t="e">
        <f t="shared" si="44"/>
        <v>#DIV/0!</v>
      </c>
    </row>
    <row r="64" spans="1:18" s="122" customFormat="1" ht="91.5" hidden="1" customHeight="1">
      <c r="A64" s="120">
        <v>41040500</v>
      </c>
      <c r="B64" s="132" t="s">
        <v>174</v>
      </c>
      <c r="C64" s="121"/>
      <c r="D64" s="127">
        <v>0</v>
      </c>
      <c r="E64" s="127">
        <v>0</v>
      </c>
      <c r="F64" s="127">
        <v>0</v>
      </c>
      <c r="G64" s="127">
        <f t="shared" ref="G64" si="45">F64-E64</f>
        <v>0</v>
      </c>
      <c r="H64" s="127" t="e">
        <f t="shared" ref="H64" si="46">F64/E64*100</f>
        <v>#DIV/0!</v>
      </c>
      <c r="I64" s="127"/>
      <c r="J64" s="127"/>
      <c r="K64" s="127"/>
      <c r="L64" s="127"/>
      <c r="M64" s="127"/>
      <c r="N64" s="87">
        <f t="shared" ref="N64" si="47">D64+I64</f>
        <v>0</v>
      </c>
      <c r="O64" s="87">
        <f t="shared" ref="O64" si="48">E64+J64</f>
        <v>0</v>
      </c>
      <c r="P64" s="87">
        <f t="shared" ref="P64" si="49">F64+K64</f>
        <v>0</v>
      </c>
      <c r="Q64" s="87">
        <f t="shared" ref="Q64" si="50">P64-O64</f>
        <v>0</v>
      </c>
      <c r="R64" s="87" t="e">
        <f t="shared" ref="R64" si="51">P64/O64*100</f>
        <v>#DIV/0!</v>
      </c>
    </row>
    <row r="65" spans="1:18" s="122" customFormat="1" ht="33" customHeight="1">
      <c r="A65" s="116">
        <v>41050000</v>
      </c>
      <c r="B65" s="116" t="s">
        <v>97</v>
      </c>
      <c r="C65" s="118"/>
      <c r="D65" s="126">
        <f>D66+D67+D68+D69+D70+D71+D72+D73+D74+D75</f>
        <v>7155.1</v>
      </c>
      <c r="E65" s="126">
        <f>E66+E67+E68+E69+E70+E71+E72+E73+E74+E75</f>
        <v>2118.4</v>
      </c>
      <c r="F65" s="126">
        <f>F66+F67+F68+F69+F70+F71+F72+F73+F74+F75</f>
        <v>2118.4</v>
      </c>
      <c r="G65" s="126">
        <f t="shared" si="29"/>
        <v>0</v>
      </c>
      <c r="H65" s="126">
        <f t="shared" si="30"/>
        <v>100</v>
      </c>
      <c r="I65" s="126">
        <f>I66+I67+I68+I69+I70+I71+I72+I73+I74+I75</f>
        <v>221.4</v>
      </c>
      <c r="J65" s="126">
        <f>J66+J67+J68+J69+J70+J71+J72+J73+J74+J75</f>
        <v>221.4</v>
      </c>
      <c r="K65" s="126">
        <f>K66+K67+K68+K69+K70+K71+K72+K73+K74+K75</f>
        <v>221.4</v>
      </c>
      <c r="L65" s="126">
        <f>K65-J65</f>
        <v>0</v>
      </c>
      <c r="M65" s="126">
        <f>K65/J65*100</f>
        <v>100</v>
      </c>
      <c r="N65" s="84">
        <f t="shared" si="40"/>
        <v>7376.5</v>
      </c>
      <c r="O65" s="84">
        <f t="shared" si="41"/>
        <v>2339.8000000000002</v>
      </c>
      <c r="P65" s="84">
        <f t="shared" si="42"/>
        <v>2339.8000000000002</v>
      </c>
      <c r="Q65" s="84">
        <f t="shared" si="43"/>
        <v>0</v>
      </c>
      <c r="R65" s="84">
        <f t="shared" si="44"/>
        <v>100</v>
      </c>
    </row>
    <row r="66" spans="1:18" s="122" customFormat="1" ht="90.75" hidden="1">
      <c r="A66" s="120">
        <v>41050900</v>
      </c>
      <c r="B66" s="120" t="s">
        <v>149</v>
      </c>
      <c r="C66" s="121">
        <v>14421.3</v>
      </c>
      <c r="D66" s="127"/>
      <c r="E66" s="127"/>
      <c r="F66" s="127"/>
      <c r="G66" s="127">
        <f>F66-E66</f>
        <v>0</v>
      </c>
      <c r="H66" s="127" t="e">
        <f>F66/E66*100</f>
        <v>#DIV/0!</v>
      </c>
      <c r="I66" s="127"/>
      <c r="J66" s="127"/>
      <c r="K66" s="127"/>
      <c r="L66" s="127"/>
      <c r="M66" s="127"/>
      <c r="N66" s="87">
        <f t="shared" ref="N66:P67" si="52">D66+I66</f>
        <v>0</v>
      </c>
      <c r="O66" s="87">
        <f t="shared" si="52"/>
        <v>0</v>
      </c>
      <c r="P66" s="87">
        <f t="shared" si="52"/>
        <v>0</v>
      </c>
      <c r="Q66" s="87">
        <f>P66-O66</f>
        <v>0</v>
      </c>
      <c r="R66" s="87" t="e">
        <f>P66/O66*100</f>
        <v>#DIV/0!</v>
      </c>
    </row>
    <row r="67" spans="1:18" s="122" customFormat="1" ht="45.75">
      <c r="A67" s="120">
        <v>41051000</v>
      </c>
      <c r="B67" s="120" t="s">
        <v>130</v>
      </c>
      <c r="C67" s="121">
        <v>14421.3</v>
      </c>
      <c r="D67" s="127">
        <v>2437.9</v>
      </c>
      <c r="E67" s="127">
        <v>543.70000000000005</v>
      </c>
      <c r="F67" s="127">
        <v>543.70000000000005</v>
      </c>
      <c r="G67" s="127">
        <f>F67-E67</f>
        <v>0</v>
      </c>
      <c r="H67" s="127">
        <f>F67/E67*100</f>
        <v>100</v>
      </c>
      <c r="I67" s="127"/>
      <c r="J67" s="127"/>
      <c r="K67" s="127"/>
      <c r="L67" s="127"/>
      <c r="M67" s="127"/>
      <c r="N67" s="87">
        <f t="shared" si="52"/>
        <v>2437.9</v>
      </c>
      <c r="O67" s="87">
        <f t="shared" si="52"/>
        <v>543.70000000000005</v>
      </c>
      <c r="P67" s="87">
        <f t="shared" si="52"/>
        <v>543.70000000000005</v>
      </c>
      <c r="Q67" s="87">
        <f>P67-O67</f>
        <v>0</v>
      </c>
      <c r="R67" s="87">
        <f>P67/O67*100</f>
        <v>100</v>
      </c>
    </row>
    <row r="68" spans="1:18" s="122" customFormat="1" ht="45.75" hidden="1">
      <c r="A68" s="120">
        <v>41051100</v>
      </c>
      <c r="B68" s="120" t="s">
        <v>139</v>
      </c>
      <c r="C68" s="121">
        <v>14421.3</v>
      </c>
      <c r="D68" s="127"/>
      <c r="E68" s="127"/>
      <c r="F68" s="127"/>
      <c r="G68" s="127">
        <f>F68-E68</f>
        <v>0</v>
      </c>
      <c r="H68" s="127" t="e">
        <f>F68/E68*100</f>
        <v>#DIV/0!</v>
      </c>
      <c r="I68" s="127"/>
      <c r="J68" s="127"/>
      <c r="K68" s="127"/>
      <c r="L68" s="127"/>
      <c r="M68" s="127"/>
      <c r="N68" s="87">
        <f t="shared" si="40"/>
        <v>0</v>
      </c>
      <c r="O68" s="87">
        <f t="shared" si="41"/>
        <v>0</v>
      </c>
      <c r="P68" s="87">
        <f t="shared" si="42"/>
        <v>0</v>
      </c>
      <c r="Q68" s="87">
        <f t="shared" si="43"/>
        <v>0</v>
      </c>
      <c r="R68" s="87" t="e">
        <f t="shared" si="44"/>
        <v>#DIV/0!</v>
      </c>
    </row>
    <row r="69" spans="1:18" s="122" customFormat="1" ht="48" customHeight="1">
      <c r="A69" s="120">
        <v>41051200</v>
      </c>
      <c r="B69" s="120" t="s">
        <v>98</v>
      </c>
      <c r="C69" s="121">
        <v>14421.3</v>
      </c>
      <c r="D69" s="127">
        <v>0</v>
      </c>
      <c r="E69" s="127">
        <v>0</v>
      </c>
      <c r="F69" s="127">
        <v>0</v>
      </c>
      <c r="G69" s="127">
        <f t="shared" si="29"/>
        <v>0</v>
      </c>
      <c r="H69" s="127" t="e">
        <f t="shared" si="30"/>
        <v>#DIV/0!</v>
      </c>
      <c r="I69" s="127"/>
      <c r="J69" s="127"/>
      <c r="K69" s="127"/>
      <c r="L69" s="127"/>
      <c r="M69" s="127"/>
      <c r="N69" s="87">
        <f t="shared" si="10"/>
        <v>0</v>
      </c>
      <c r="O69" s="87">
        <f t="shared" si="11"/>
        <v>0</v>
      </c>
      <c r="P69" s="87">
        <f t="shared" si="12"/>
        <v>0</v>
      </c>
      <c r="Q69" s="87">
        <f t="shared" ref="Q69:Q76" si="53">P69-O69</f>
        <v>0</v>
      </c>
      <c r="R69" s="87" t="e">
        <f t="shared" ref="R69:R76" si="54">P69/O69*100</f>
        <v>#DIV/0!</v>
      </c>
    </row>
    <row r="70" spans="1:18" s="122" customFormat="1" ht="60.75" hidden="1">
      <c r="A70" s="120">
        <v>41051400</v>
      </c>
      <c r="B70" s="120" t="s">
        <v>99</v>
      </c>
      <c r="C70" s="121"/>
      <c r="D70" s="127"/>
      <c r="E70" s="127"/>
      <c r="F70" s="127"/>
      <c r="G70" s="127">
        <f t="shared" si="29"/>
        <v>0</v>
      </c>
      <c r="H70" s="127" t="e">
        <f t="shared" si="30"/>
        <v>#DIV/0!</v>
      </c>
      <c r="I70" s="127"/>
      <c r="J70" s="127"/>
      <c r="K70" s="127"/>
      <c r="L70" s="127"/>
      <c r="M70" s="127"/>
      <c r="N70" s="87">
        <f t="shared" si="10"/>
        <v>0</v>
      </c>
      <c r="O70" s="87">
        <f t="shared" si="11"/>
        <v>0</v>
      </c>
      <c r="P70" s="87">
        <f t="shared" si="12"/>
        <v>0</v>
      </c>
      <c r="Q70" s="87">
        <f t="shared" si="53"/>
        <v>0</v>
      </c>
      <c r="R70" s="87" t="e">
        <f t="shared" si="54"/>
        <v>#DIV/0!</v>
      </c>
    </row>
    <row r="71" spans="1:18" s="122" customFormat="1" ht="60.75" hidden="1">
      <c r="A71" s="120">
        <v>41053000</v>
      </c>
      <c r="B71" s="120" t="s">
        <v>150</v>
      </c>
      <c r="C71" s="121"/>
      <c r="D71" s="127"/>
      <c r="E71" s="127"/>
      <c r="F71" s="127"/>
      <c r="G71" s="127">
        <f t="shared" si="29"/>
        <v>0</v>
      </c>
      <c r="H71" s="127" t="e">
        <f t="shared" si="30"/>
        <v>#DIV/0!</v>
      </c>
      <c r="I71" s="127"/>
      <c r="J71" s="127"/>
      <c r="K71" s="127"/>
      <c r="L71" s="127"/>
      <c r="M71" s="127"/>
      <c r="N71" s="87">
        <f t="shared" si="10"/>
        <v>0</v>
      </c>
      <c r="O71" s="87">
        <f t="shared" si="11"/>
        <v>0</v>
      </c>
      <c r="P71" s="87">
        <f t="shared" si="12"/>
        <v>0</v>
      </c>
      <c r="Q71" s="87">
        <f t="shared" si="53"/>
        <v>0</v>
      </c>
      <c r="R71" s="87" t="e">
        <f t="shared" si="54"/>
        <v>#DIV/0!</v>
      </c>
    </row>
    <row r="72" spans="1:18" s="122" customFormat="1" ht="30.75" hidden="1">
      <c r="A72" s="120">
        <v>41053400</v>
      </c>
      <c r="B72" s="120" t="s">
        <v>140</v>
      </c>
      <c r="C72" s="125"/>
      <c r="D72" s="129"/>
      <c r="E72" s="129"/>
      <c r="F72" s="129"/>
      <c r="G72" s="129">
        <f>F72-E72</f>
        <v>0</v>
      </c>
      <c r="H72" s="129" t="e">
        <f>F72/E72*100</f>
        <v>#DIV/0!</v>
      </c>
      <c r="I72" s="129"/>
      <c r="J72" s="129"/>
      <c r="K72" s="129"/>
      <c r="L72" s="129"/>
      <c r="M72" s="129"/>
      <c r="N72" s="87">
        <f t="shared" ref="N72:P74" si="55">D72+I72</f>
        <v>0</v>
      </c>
      <c r="O72" s="87">
        <f t="shared" si="55"/>
        <v>0</v>
      </c>
      <c r="P72" s="87">
        <f t="shared" si="55"/>
        <v>0</v>
      </c>
      <c r="Q72" s="87">
        <f t="shared" si="53"/>
        <v>0</v>
      </c>
      <c r="R72" s="87" t="e">
        <f t="shared" si="54"/>
        <v>#DIV/0!</v>
      </c>
    </row>
    <row r="73" spans="1:18" s="122" customFormat="1" ht="18.75">
      <c r="A73" s="120">
        <v>41053900</v>
      </c>
      <c r="B73" s="120" t="s">
        <v>134</v>
      </c>
      <c r="C73" s="125"/>
      <c r="D73" s="127">
        <v>4717.2</v>
      </c>
      <c r="E73" s="127">
        <v>1574.7</v>
      </c>
      <c r="F73" s="127">
        <v>1574.7</v>
      </c>
      <c r="G73" s="127">
        <f>F73-E73</f>
        <v>0</v>
      </c>
      <c r="H73" s="127">
        <f>F73/E73*100</f>
        <v>100</v>
      </c>
      <c r="I73" s="129">
        <v>221.4</v>
      </c>
      <c r="J73" s="129">
        <v>221.4</v>
      </c>
      <c r="K73" s="129">
        <v>221.4</v>
      </c>
      <c r="L73" s="127">
        <f>K73-J73</f>
        <v>0</v>
      </c>
      <c r="M73" s="127">
        <f>K73/J73*100</f>
        <v>100</v>
      </c>
      <c r="N73" s="87">
        <f t="shared" si="55"/>
        <v>4938.5999999999995</v>
      </c>
      <c r="O73" s="87">
        <f t="shared" si="55"/>
        <v>1796.1000000000001</v>
      </c>
      <c r="P73" s="87">
        <f t="shared" si="55"/>
        <v>1796.1000000000001</v>
      </c>
      <c r="Q73" s="87">
        <f t="shared" si="53"/>
        <v>0</v>
      </c>
      <c r="R73" s="87">
        <f t="shared" si="54"/>
        <v>100</v>
      </c>
    </row>
    <row r="74" spans="1:18" s="122" customFormat="1" ht="60.75">
      <c r="A74" s="137">
        <v>41057700</v>
      </c>
      <c r="B74" s="120" t="s">
        <v>188</v>
      </c>
      <c r="C74" s="125"/>
      <c r="D74" s="127"/>
      <c r="E74" s="127">
        <v>0</v>
      </c>
      <c r="F74" s="127">
        <v>0</v>
      </c>
      <c r="G74" s="127">
        <f>F74-E74</f>
        <v>0</v>
      </c>
      <c r="H74" s="127" t="e">
        <f>F74/E74*100</f>
        <v>#DIV/0!</v>
      </c>
      <c r="I74" s="129"/>
      <c r="J74" s="129"/>
      <c r="K74" s="129"/>
      <c r="L74" s="129"/>
      <c r="M74" s="129"/>
      <c r="N74" s="87">
        <f t="shared" si="55"/>
        <v>0</v>
      </c>
      <c r="O74" s="87">
        <f t="shared" si="55"/>
        <v>0</v>
      </c>
      <c r="P74" s="87">
        <f t="shared" si="55"/>
        <v>0</v>
      </c>
      <c r="Q74" s="87">
        <f t="shared" si="53"/>
        <v>0</v>
      </c>
      <c r="R74" s="87" t="e">
        <f t="shared" si="54"/>
        <v>#DIV/0!</v>
      </c>
    </row>
    <row r="75" spans="1:18" s="122" customFormat="1" ht="75.75" hidden="1">
      <c r="A75" s="120">
        <v>41055200</v>
      </c>
      <c r="B75" s="120" t="s">
        <v>165</v>
      </c>
      <c r="C75" s="125"/>
      <c r="D75" s="129"/>
      <c r="E75" s="129"/>
      <c r="F75" s="129"/>
      <c r="G75" s="129">
        <f t="shared" si="29"/>
        <v>0</v>
      </c>
      <c r="H75" s="129" t="e">
        <f t="shared" si="30"/>
        <v>#DIV/0!</v>
      </c>
      <c r="I75" s="129"/>
      <c r="J75" s="129"/>
      <c r="K75" s="129"/>
      <c r="L75" s="129"/>
      <c r="M75" s="129"/>
      <c r="N75" s="87">
        <f t="shared" si="10"/>
        <v>0</v>
      </c>
      <c r="O75" s="87">
        <f t="shared" si="11"/>
        <v>0</v>
      </c>
      <c r="P75" s="87">
        <f t="shared" si="12"/>
        <v>0</v>
      </c>
      <c r="Q75" s="87">
        <f t="shared" si="53"/>
        <v>0</v>
      </c>
      <c r="R75" s="87" t="e">
        <f t="shared" si="54"/>
        <v>#DIV/0!</v>
      </c>
    </row>
    <row r="76" spans="1:18" s="131" customFormat="1" ht="32.25" customHeight="1">
      <c r="A76" s="130"/>
      <c r="B76" s="86" t="s">
        <v>101</v>
      </c>
      <c r="C76" s="126" t="e">
        <f>C49+C50+#REF!+#REF!</f>
        <v>#REF!</v>
      </c>
      <c r="D76" s="126">
        <f>D61+D62+D65</f>
        <v>172998.2</v>
      </c>
      <c r="E76" s="126">
        <f>E61+E62+E65</f>
        <v>43688.1</v>
      </c>
      <c r="F76" s="126">
        <f>F61+F62+F65</f>
        <v>44584.700000000004</v>
      </c>
      <c r="G76" s="126">
        <f t="shared" si="29"/>
        <v>896.60000000000582</v>
      </c>
      <c r="H76" s="126">
        <f t="shared" si="30"/>
        <v>102.05227510466237</v>
      </c>
      <c r="I76" s="126">
        <f>I61+I62+I65</f>
        <v>11854.5</v>
      </c>
      <c r="J76" s="126">
        <f>J61+J62+J65</f>
        <v>3128.4</v>
      </c>
      <c r="K76" s="126">
        <f>K61+K62+K65</f>
        <v>10459.800000000003</v>
      </c>
      <c r="L76" s="126">
        <f>K76-J76</f>
        <v>7331.4000000000033</v>
      </c>
      <c r="M76" s="126">
        <f>K76/J76*100</f>
        <v>334.34982738780212</v>
      </c>
      <c r="N76" s="84">
        <f t="shared" si="10"/>
        <v>184852.7</v>
      </c>
      <c r="O76" s="84">
        <f t="shared" si="11"/>
        <v>46816.5</v>
      </c>
      <c r="P76" s="84">
        <f t="shared" si="12"/>
        <v>55044.500000000007</v>
      </c>
      <c r="Q76" s="84">
        <f t="shared" si="53"/>
        <v>8228.0000000000073</v>
      </c>
      <c r="R76" s="84">
        <f t="shared" si="54"/>
        <v>117.57500026699989</v>
      </c>
    </row>
    <row r="77" spans="1:18" s="5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5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</sheetData>
  <dataConsolidate/>
  <mergeCells count="9">
    <mergeCell ref="O1:R1"/>
    <mergeCell ref="O2:R2"/>
    <mergeCell ref="O3:R3"/>
    <mergeCell ref="D5:H5"/>
    <mergeCell ref="A5:A6"/>
    <mergeCell ref="B5:B6"/>
    <mergeCell ref="A1:N1"/>
    <mergeCell ref="A2:N2"/>
    <mergeCell ref="A3:N3"/>
  </mergeCells>
  <phoneticPr fontId="24" type="noConversion"/>
  <pageMargins left="0.19685039370078741" right="0.23622047244094491" top="0.55118110236220474" bottom="0.15748031496062992" header="0.19685039370078741" footer="0.15748031496062992"/>
  <pageSetup paperSize="9" scale="55" orientation="landscape" horizontalDpi="30066" verticalDpi="2647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6"/>
  <sheetViews>
    <sheetView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I60" sqref="I60"/>
    </sheetView>
  </sheetViews>
  <sheetFormatPr defaultColWidth="9" defaultRowHeight="12.75"/>
  <cols>
    <col min="1" max="1" width="9.28515625" bestFit="1" customWidth="1"/>
    <col min="2" max="2" width="53.5703125" customWidth="1"/>
    <col min="3" max="3" width="12.7109375" customWidth="1"/>
    <col min="4" max="4" width="10.85546875" customWidth="1"/>
    <col min="5" max="5" width="9.5703125" customWidth="1"/>
    <col min="6" max="6" width="10.5703125" bestFit="1" customWidth="1"/>
    <col min="7" max="7" width="9.7109375" bestFit="1" customWidth="1"/>
    <col min="8" max="8" width="11" bestFit="1" customWidth="1"/>
    <col min="9" max="9" width="11" customWidth="1"/>
    <col min="10" max="10" width="11" bestFit="1" customWidth="1"/>
    <col min="11" max="11" width="10" customWidth="1"/>
    <col min="12" max="12" width="9.7109375" customWidth="1"/>
    <col min="13" max="13" width="10" customWidth="1"/>
    <col min="14" max="14" width="9.28515625" customWidth="1"/>
    <col min="15" max="15" width="9.7109375" customWidth="1"/>
    <col min="16" max="16" width="8.5703125" customWidth="1"/>
    <col min="17" max="17" width="9.28515625" bestFit="1" customWidth="1"/>
  </cols>
  <sheetData>
    <row r="1" spans="1:17" ht="16.5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"/>
      <c r="N1" s="1"/>
      <c r="O1" s="1"/>
      <c r="P1" s="1"/>
      <c r="Q1" s="1"/>
    </row>
    <row r="2" spans="1:17" ht="20.25">
      <c r="A2" s="8"/>
      <c r="M2" s="1"/>
      <c r="N2" s="1"/>
      <c r="O2" s="1"/>
      <c r="P2" s="1"/>
      <c r="Q2" s="1"/>
    </row>
    <row r="3" spans="1:17">
      <c r="A3" s="148" t="s">
        <v>3</v>
      </c>
      <c r="B3" s="156" t="s">
        <v>47</v>
      </c>
      <c r="C3" s="158" t="s">
        <v>5</v>
      </c>
      <c r="D3" s="159"/>
      <c r="E3" s="160"/>
      <c r="F3" s="160"/>
      <c r="G3" s="161"/>
      <c r="H3" s="14" t="s">
        <v>6</v>
      </c>
      <c r="I3" s="14"/>
      <c r="J3" s="14"/>
      <c r="K3" s="14"/>
      <c r="L3" s="14"/>
      <c r="M3" s="14" t="s">
        <v>7</v>
      </c>
      <c r="N3" s="14"/>
      <c r="O3" s="14"/>
      <c r="P3" s="14"/>
      <c r="Q3" s="14"/>
    </row>
    <row r="4" spans="1:17" ht="51">
      <c r="A4" s="148"/>
      <c r="B4" s="157"/>
      <c r="C4" s="90" t="s">
        <v>193</v>
      </c>
      <c r="D4" s="90" t="s">
        <v>194</v>
      </c>
      <c r="E4" s="15" t="s">
        <v>48</v>
      </c>
      <c r="F4" s="15" t="s">
        <v>10</v>
      </c>
      <c r="G4" s="15" t="s">
        <v>11</v>
      </c>
      <c r="H4" s="90" t="s">
        <v>193</v>
      </c>
      <c r="I4" s="90" t="s">
        <v>194</v>
      </c>
      <c r="J4" s="15" t="s">
        <v>48</v>
      </c>
      <c r="K4" s="15" t="s">
        <v>10</v>
      </c>
      <c r="L4" s="15" t="s">
        <v>11</v>
      </c>
      <c r="M4" s="90" t="s">
        <v>193</v>
      </c>
      <c r="N4" s="90" t="s">
        <v>194</v>
      </c>
      <c r="O4" s="15" t="s">
        <v>48</v>
      </c>
      <c r="P4" s="15" t="s">
        <v>10</v>
      </c>
      <c r="Q4" s="15" t="s">
        <v>11</v>
      </c>
    </row>
    <row r="5" spans="1:17">
      <c r="A5" s="16">
        <v>1</v>
      </c>
      <c r="B5" s="16">
        <v>2</v>
      </c>
      <c r="C5" s="16">
        <v>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17" t="s">
        <v>25</v>
      </c>
      <c r="Q5" s="17" t="s">
        <v>26</v>
      </c>
    </row>
    <row r="6" spans="1:17" ht="15.75">
      <c r="A6" s="18" t="s">
        <v>49</v>
      </c>
      <c r="B6" s="19" t="s">
        <v>50</v>
      </c>
      <c r="C6" s="45">
        <f>C7+C8+C9+C10</f>
        <v>34087.699999999997</v>
      </c>
      <c r="D6" s="45">
        <f>D7+D8+D9+D10</f>
        <v>10494.7</v>
      </c>
      <c r="E6" s="45">
        <f>E7+E8+E9+E10</f>
        <v>7494</v>
      </c>
      <c r="F6" s="45">
        <f t="shared" ref="F6:F22" si="0">E6-D6</f>
        <v>-3000.7000000000007</v>
      </c>
      <c r="G6" s="45">
        <f t="shared" ref="G6:G22" si="1">E6/D6*100</f>
        <v>71.407472343182746</v>
      </c>
      <c r="H6" s="45">
        <f>H7+H9</f>
        <v>5073.6000000000004</v>
      </c>
      <c r="I6" s="45">
        <f>I7+I9</f>
        <v>4553.6000000000004</v>
      </c>
      <c r="J6" s="45">
        <f>J7+J9</f>
        <v>4553.6000000000004</v>
      </c>
      <c r="K6" s="45">
        <f t="shared" ref="K6:K22" si="2">J6-I6</f>
        <v>0</v>
      </c>
      <c r="L6" s="45">
        <f t="shared" ref="L6:L22" si="3">J6/I6*100</f>
        <v>100</v>
      </c>
      <c r="M6" s="45">
        <f t="shared" ref="M6:O8" si="4">C6+H6</f>
        <v>39161.299999999996</v>
      </c>
      <c r="N6" s="45">
        <f t="shared" si="4"/>
        <v>15048.300000000001</v>
      </c>
      <c r="O6" s="45">
        <f t="shared" si="4"/>
        <v>12047.6</v>
      </c>
      <c r="P6" s="45">
        <f t="shared" ref="P6:P22" si="5">O6-N6</f>
        <v>-3000.7000000000007</v>
      </c>
      <c r="Q6" s="45">
        <f t="shared" ref="Q6:Q22" si="6">O6/N6*100</f>
        <v>80.059541609351214</v>
      </c>
    </row>
    <row r="7" spans="1:17" ht="51">
      <c r="A7" s="91" t="s">
        <v>102</v>
      </c>
      <c r="B7" s="20" t="s">
        <v>51</v>
      </c>
      <c r="C7" s="42">
        <v>29810.3</v>
      </c>
      <c r="D7" s="42">
        <v>9291.7000000000007</v>
      </c>
      <c r="E7" s="42">
        <v>6558.1</v>
      </c>
      <c r="F7" s="37">
        <f t="shared" si="0"/>
        <v>-2733.6000000000004</v>
      </c>
      <c r="G7" s="37">
        <f t="shared" si="1"/>
        <v>70.58019522799917</v>
      </c>
      <c r="H7" s="42"/>
      <c r="I7" s="42"/>
      <c r="J7" s="42"/>
      <c r="K7" s="37">
        <f t="shared" si="2"/>
        <v>0</v>
      </c>
      <c r="L7" s="37" t="e">
        <f t="shared" si="3"/>
        <v>#DIV/0!</v>
      </c>
      <c r="M7" s="37">
        <f t="shared" si="4"/>
        <v>29810.3</v>
      </c>
      <c r="N7" s="37">
        <f t="shared" si="4"/>
        <v>9291.7000000000007</v>
      </c>
      <c r="O7" s="37">
        <f t="shared" si="4"/>
        <v>6558.1</v>
      </c>
      <c r="P7" s="37">
        <f t="shared" si="5"/>
        <v>-2733.6000000000004</v>
      </c>
      <c r="Q7" s="37">
        <f t="shared" si="6"/>
        <v>70.58019522799917</v>
      </c>
    </row>
    <row r="8" spans="1:17" ht="25.5">
      <c r="A8" s="91" t="s">
        <v>157</v>
      </c>
      <c r="B8" s="92" t="s">
        <v>158</v>
      </c>
      <c r="C8" s="42">
        <v>2150</v>
      </c>
      <c r="D8" s="42">
        <v>552.4</v>
      </c>
      <c r="E8" s="42">
        <v>377.7</v>
      </c>
      <c r="F8" s="37">
        <f t="shared" si="0"/>
        <v>-174.7</v>
      </c>
      <c r="G8" s="37">
        <f t="shared" si="1"/>
        <v>68.374366401158582</v>
      </c>
      <c r="H8" s="42"/>
      <c r="I8" s="42"/>
      <c r="J8" s="42"/>
      <c r="K8" s="37">
        <f t="shared" si="2"/>
        <v>0</v>
      </c>
      <c r="L8" s="37" t="e">
        <f t="shared" si="3"/>
        <v>#DIV/0!</v>
      </c>
      <c r="M8" s="37">
        <f t="shared" si="4"/>
        <v>2150</v>
      </c>
      <c r="N8" s="37">
        <f t="shared" si="4"/>
        <v>552.4</v>
      </c>
      <c r="O8" s="37">
        <f t="shared" si="4"/>
        <v>377.7</v>
      </c>
      <c r="P8" s="37">
        <f t="shared" si="5"/>
        <v>-174.7</v>
      </c>
      <c r="Q8" s="37">
        <f t="shared" si="6"/>
        <v>68.374366401158582</v>
      </c>
    </row>
    <row r="9" spans="1:17">
      <c r="A9" s="91" t="s">
        <v>103</v>
      </c>
      <c r="B9" s="92" t="s">
        <v>104</v>
      </c>
      <c r="C9" s="42">
        <v>2127.4</v>
      </c>
      <c r="D9" s="42">
        <v>650.6</v>
      </c>
      <c r="E9" s="42">
        <v>558.20000000000005</v>
      </c>
      <c r="F9" s="37">
        <f t="shared" si="0"/>
        <v>-92.399999999999977</v>
      </c>
      <c r="G9" s="37">
        <f t="shared" si="1"/>
        <v>85.797725176759926</v>
      </c>
      <c r="H9" s="42">
        <v>5073.6000000000004</v>
      </c>
      <c r="I9" s="42">
        <v>4553.6000000000004</v>
      </c>
      <c r="J9" s="42">
        <v>4553.6000000000004</v>
      </c>
      <c r="K9" s="37">
        <f t="shared" si="2"/>
        <v>0</v>
      </c>
      <c r="L9" s="37">
        <f t="shared" si="3"/>
        <v>100</v>
      </c>
      <c r="M9" s="37">
        <f t="shared" ref="M9:O10" si="7">C9+H9</f>
        <v>7201</v>
      </c>
      <c r="N9" s="37">
        <f t="shared" si="7"/>
        <v>5204.2000000000007</v>
      </c>
      <c r="O9" s="37">
        <f t="shared" si="7"/>
        <v>5111.8</v>
      </c>
      <c r="P9" s="37">
        <f t="shared" si="5"/>
        <v>-92.400000000000546</v>
      </c>
      <c r="Q9" s="37">
        <f t="shared" si="6"/>
        <v>98.224510971907293</v>
      </c>
    </row>
    <row r="10" spans="1:17" hidden="1">
      <c r="A10" s="91" t="s">
        <v>151</v>
      </c>
      <c r="B10" s="92" t="s">
        <v>152</v>
      </c>
      <c r="C10" s="42"/>
      <c r="D10" s="42"/>
      <c r="E10" s="42"/>
      <c r="F10" s="37">
        <f t="shared" si="0"/>
        <v>0</v>
      </c>
      <c r="G10" s="37" t="e">
        <f t="shared" si="1"/>
        <v>#DIV/0!</v>
      </c>
      <c r="H10" s="42"/>
      <c r="I10" s="42"/>
      <c r="J10" s="42"/>
      <c r="K10" s="37">
        <f t="shared" si="2"/>
        <v>0</v>
      </c>
      <c r="L10" s="37" t="e">
        <f t="shared" si="3"/>
        <v>#DIV/0!</v>
      </c>
      <c r="M10" s="37">
        <f t="shared" si="7"/>
        <v>0</v>
      </c>
      <c r="N10" s="37">
        <f t="shared" si="7"/>
        <v>0</v>
      </c>
      <c r="O10" s="37">
        <f t="shared" si="7"/>
        <v>0</v>
      </c>
      <c r="P10" s="37">
        <f t="shared" si="5"/>
        <v>0</v>
      </c>
      <c r="Q10" s="37" t="e">
        <f t="shared" si="6"/>
        <v>#DIV/0!</v>
      </c>
    </row>
    <row r="11" spans="1:17" ht="15.75">
      <c r="A11" s="18" t="s">
        <v>52</v>
      </c>
      <c r="B11" s="19" t="s">
        <v>53</v>
      </c>
      <c r="C11" s="96">
        <v>109963.7</v>
      </c>
      <c r="D11" s="96">
        <v>37069.4</v>
      </c>
      <c r="E11" s="96">
        <v>29981.9</v>
      </c>
      <c r="F11" s="45">
        <f t="shared" si="0"/>
        <v>-7087.5</v>
      </c>
      <c r="G11" s="45">
        <f t="shared" si="1"/>
        <v>80.880456656973138</v>
      </c>
      <c r="H11" s="45">
        <v>4915.3</v>
      </c>
      <c r="I11" s="45">
        <v>1996.4</v>
      </c>
      <c r="J11" s="45">
        <v>1996.4</v>
      </c>
      <c r="K11" s="45">
        <f t="shared" si="2"/>
        <v>0</v>
      </c>
      <c r="L11" s="45">
        <f t="shared" si="3"/>
        <v>100</v>
      </c>
      <c r="M11" s="45">
        <f t="shared" ref="M11:O15" si="8">C11+H11</f>
        <v>114879</v>
      </c>
      <c r="N11" s="45">
        <f t="shared" si="8"/>
        <v>39065.800000000003</v>
      </c>
      <c r="O11" s="45">
        <f t="shared" si="8"/>
        <v>31978.300000000003</v>
      </c>
      <c r="P11" s="45">
        <f t="shared" si="5"/>
        <v>-7087.5</v>
      </c>
      <c r="Q11" s="45">
        <f t="shared" si="6"/>
        <v>81.857532675639561</v>
      </c>
    </row>
    <row r="12" spans="1:17" ht="15.75">
      <c r="A12" s="115" t="s">
        <v>159</v>
      </c>
      <c r="B12" s="19" t="s">
        <v>160</v>
      </c>
      <c r="C12" s="96">
        <v>7533.5</v>
      </c>
      <c r="D12" s="96">
        <v>4164.5</v>
      </c>
      <c r="E12" s="96">
        <v>1434.7</v>
      </c>
      <c r="F12" s="45">
        <f>E12-D12</f>
        <v>-2729.8</v>
      </c>
      <c r="G12" s="45">
        <f>E12/D12*100</f>
        <v>34.450714371473168</v>
      </c>
      <c r="H12" s="45"/>
      <c r="I12" s="45"/>
      <c r="J12" s="45"/>
      <c r="K12" s="45">
        <f>J12-I12</f>
        <v>0</v>
      </c>
      <c r="L12" s="45" t="e">
        <f>J12/I12*100</f>
        <v>#DIV/0!</v>
      </c>
      <c r="M12" s="45">
        <f t="shared" si="8"/>
        <v>7533.5</v>
      </c>
      <c r="N12" s="45">
        <f t="shared" si="8"/>
        <v>4164.5</v>
      </c>
      <c r="O12" s="45">
        <f t="shared" si="8"/>
        <v>1434.7</v>
      </c>
      <c r="P12" s="45">
        <f>O12-N12</f>
        <v>-2729.8</v>
      </c>
      <c r="Q12" s="45">
        <f>O12/N12*100</f>
        <v>34.450714371473168</v>
      </c>
    </row>
    <row r="13" spans="1:17" ht="15.75">
      <c r="A13" s="18" t="s">
        <v>54</v>
      </c>
      <c r="B13" s="21" t="s">
        <v>55</v>
      </c>
      <c r="C13" s="45">
        <f>C14+C15+C16+C18+C17</f>
        <v>5849.2</v>
      </c>
      <c r="D13" s="45">
        <f t="shared" ref="D13:E13" si="9">D14+D15+D16+D18+D17</f>
        <v>3310.1</v>
      </c>
      <c r="E13" s="45">
        <f t="shared" si="9"/>
        <v>1939.8999999999999</v>
      </c>
      <c r="F13" s="45">
        <f t="shared" ref="F13" si="10">E13-D13</f>
        <v>-1370.2</v>
      </c>
      <c r="G13" s="45">
        <f t="shared" ref="G13" si="11">E13/D13*100</f>
        <v>58.605480196972906</v>
      </c>
      <c r="H13" s="45">
        <f t="shared" ref="H13:J13" si="12">H14+H15+H16+H18+H17</f>
        <v>0</v>
      </c>
      <c r="I13" s="45">
        <f t="shared" si="12"/>
        <v>0</v>
      </c>
      <c r="J13" s="45">
        <f t="shared" si="12"/>
        <v>0</v>
      </c>
      <c r="K13" s="45">
        <f t="shared" si="2"/>
        <v>0</v>
      </c>
      <c r="L13" s="45" t="e">
        <f t="shared" si="3"/>
        <v>#DIV/0!</v>
      </c>
      <c r="M13" s="45">
        <f t="shared" si="8"/>
        <v>5849.2</v>
      </c>
      <c r="N13" s="45">
        <f t="shared" si="8"/>
        <v>3310.1</v>
      </c>
      <c r="O13" s="45">
        <f t="shared" si="8"/>
        <v>1939.8999999999999</v>
      </c>
      <c r="P13" s="45">
        <f t="shared" si="5"/>
        <v>-1370.2</v>
      </c>
      <c r="Q13" s="45">
        <f t="shared" si="6"/>
        <v>58.605480196972906</v>
      </c>
    </row>
    <row r="14" spans="1:17" ht="38.25">
      <c r="A14" s="93" t="s">
        <v>168</v>
      </c>
      <c r="B14" s="92" t="s">
        <v>169</v>
      </c>
      <c r="C14" s="95">
        <v>4600</v>
      </c>
      <c r="D14" s="95">
        <v>2716</v>
      </c>
      <c r="E14" s="95">
        <v>1579.6</v>
      </c>
      <c r="F14" s="94">
        <f>E14-D14</f>
        <v>-1136.4000000000001</v>
      </c>
      <c r="G14" s="94">
        <f>E14/D14*100</f>
        <v>58.159057437407945</v>
      </c>
      <c r="H14" s="94"/>
      <c r="I14" s="94"/>
      <c r="J14" s="94"/>
      <c r="K14" s="94">
        <f>J14-I14</f>
        <v>0</v>
      </c>
      <c r="L14" s="94" t="e">
        <f>J14/I14*100</f>
        <v>#DIV/0!</v>
      </c>
      <c r="M14" s="94">
        <f t="shared" si="8"/>
        <v>4600</v>
      </c>
      <c r="N14" s="94">
        <f t="shared" si="8"/>
        <v>2716</v>
      </c>
      <c r="O14" s="94">
        <f t="shared" si="8"/>
        <v>1579.6</v>
      </c>
      <c r="P14" s="94">
        <f>O14-N14</f>
        <v>-1136.4000000000001</v>
      </c>
      <c r="Q14" s="94">
        <f>O14/N14*100</f>
        <v>58.159057437407945</v>
      </c>
    </row>
    <row r="15" spans="1:17" ht="51">
      <c r="A15" s="93" t="s">
        <v>145</v>
      </c>
      <c r="B15" s="92" t="s">
        <v>146</v>
      </c>
      <c r="C15" s="95">
        <v>50</v>
      </c>
      <c r="D15" s="95"/>
      <c r="E15" s="95"/>
      <c r="F15" s="94">
        <f t="shared" si="0"/>
        <v>0</v>
      </c>
      <c r="G15" s="94" t="e">
        <f t="shared" si="1"/>
        <v>#DIV/0!</v>
      </c>
      <c r="H15" s="94"/>
      <c r="I15" s="94"/>
      <c r="J15" s="94"/>
      <c r="K15" s="94">
        <f t="shared" si="2"/>
        <v>0</v>
      </c>
      <c r="L15" s="94" t="e">
        <f t="shared" si="3"/>
        <v>#DIV/0!</v>
      </c>
      <c r="M15" s="94">
        <f t="shared" si="8"/>
        <v>50</v>
      </c>
      <c r="N15" s="94">
        <f t="shared" si="8"/>
        <v>0</v>
      </c>
      <c r="O15" s="94">
        <f t="shared" si="8"/>
        <v>0</v>
      </c>
      <c r="P15" s="94">
        <f t="shared" si="5"/>
        <v>0</v>
      </c>
      <c r="Q15" s="94" t="e">
        <f t="shared" si="6"/>
        <v>#DIV/0!</v>
      </c>
    </row>
    <row r="16" spans="1:17" ht="38.25" hidden="1">
      <c r="A16" s="93" t="s">
        <v>170</v>
      </c>
      <c r="B16" s="92" t="s">
        <v>171</v>
      </c>
      <c r="C16" s="95"/>
      <c r="D16" s="95"/>
      <c r="E16" s="95"/>
      <c r="F16" s="94">
        <f t="shared" si="0"/>
        <v>0</v>
      </c>
      <c r="G16" s="94" t="e">
        <f t="shared" si="1"/>
        <v>#DIV/0!</v>
      </c>
      <c r="H16" s="94"/>
      <c r="I16" s="94"/>
      <c r="J16" s="94"/>
      <c r="K16" s="94">
        <f t="shared" si="2"/>
        <v>0</v>
      </c>
      <c r="L16" s="94" t="e">
        <f t="shared" si="3"/>
        <v>#DIV/0!</v>
      </c>
      <c r="M16" s="94">
        <f t="shared" ref="M16:O20" si="13">C16+H16</f>
        <v>0</v>
      </c>
      <c r="N16" s="94">
        <f t="shared" si="13"/>
        <v>0</v>
      </c>
      <c r="O16" s="94">
        <f t="shared" si="13"/>
        <v>0</v>
      </c>
      <c r="P16" s="94">
        <f t="shared" si="5"/>
        <v>0</v>
      </c>
      <c r="Q16" s="94" t="e">
        <f t="shared" si="6"/>
        <v>#DIV/0!</v>
      </c>
    </row>
    <row r="17" spans="1:17" s="133" customFormat="1" ht="37.5" customHeight="1">
      <c r="A17" s="93" t="s">
        <v>175</v>
      </c>
      <c r="B17" s="92" t="s">
        <v>176</v>
      </c>
      <c r="C17" s="95">
        <v>199.2</v>
      </c>
      <c r="D17" s="95">
        <v>199.2</v>
      </c>
      <c r="E17" s="95"/>
      <c r="F17" s="94">
        <f t="shared" si="0"/>
        <v>-199.2</v>
      </c>
      <c r="G17" s="94">
        <f t="shared" si="1"/>
        <v>0</v>
      </c>
      <c r="H17" s="94"/>
      <c r="I17" s="94"/>
      <c r="J17" s="94"/>
      <c r="K17" s="94"/>
      <c r="L17" s="94"/>
      <c r="M17" s="94">
        <f t="shared" si="13"/>
        <v>199.2</v>
      </c>
      <c r="N17" s="94">
        <f t="shared" si="13"/>
        <v>199.2</v>
      </c>
      <c r="O17" s="94"/>
      <c r="P17" s="94"/>
      <c r="Q17" s="94"/>
    </row>
    <row r="18" spans="1:17">
      <c r="A18" s="46" t="s">
        <v>56</v>
      </c>
      <c r="B18" s="23" t="s">
        <v>105</v>
      </c>
      <c r="C18" s="96">
        <f>C19</f>
        <v>1000</v>
      </c>
      <c r="D18" s="96">
        <f>D19</f>
        <v>394.9</v>
      </c>
      <c r="E18" s="96">
        <f>E19</f>
        <v>360.3</v>
      </c>
      <c r="F18" s="45">
        <f t="shared" si="0"/>
        <v>-34.599999999999966</v>
      </c>
      <c r="G18" s="45">
        <f t="shared" si="1"/>
        <v>91.238288174221324</v>
      </c>
      <c r="H18" s="96">
        <f>H19</f>
        <v>0</v>
      </c>
      <c r="I18" s="96">
        <f>I19</f>
        <v>0</v>
      </c>
      <c r="J18" s="96">
        <f>J19</f>
        <v>0</v>
      </c>
      <c r="K18" s="45">
        <f t="shared" si="2"/>
        <v>0</v>
      </c>
      <c r="L18" s="45" t="e">
        <f t="shared" si="3"/>
        <v>#DIV/0!</v>
      </c>
      <c r="M18" s="45">
        <f t="shared" si="13"/>
        <v>1000</v>
      </c>
      <c r="N18" s="45">
        <f t="shared" si="13"/>
        <v>394.9</v>
      </c>
      <c r="O18" s="45">
        <f t="shared" si="13"/>
        <v>360.3</v>
      </c>
      <c r="P18" s="45">
        <f t="shared" si="5"/>
        <v>-34.599999999999966</v>
      </c>
      <c r="Q18" s="45">
        <f t="shared" si="6"/>
        <v>91.238288174221324</v>
      </c>
    </row>
    <row r="19" spans="1:17" ht="25.5">
      <c r="A19" s="40" t="s">
        <v>106</v>
      </c>
      <c r="B19" s="27" t="s">
        <v>107</v>
      </c>
      <c r="C19" s="28">
        <v>1000</v>
      </c>
      <c r="D19" s="28">
        <v>394.9</v>
      </c>
      <c r="E19" s="28">
        <v>360.3</v>
      </c>
      <c r="F19" s="94">
        <f t="shared" si="0"/>
        <v>-34.599999999999966</v>
      </c>
      <c r="G19" s="94">
        <f t="shared" si="1"/>
        <v>91.238288174221324</v>
      </c>
      <c r="H19" s="94"/>
      <c r="I19" s="94"/>
      <c r="J19" s="94"/>
      <c r="K19" s="94">
        <f t="shared" si="2"/>
        <v>0</v>
      </c>
      <c r="L19" s="94" t="e">
        <f t="shared" si="3"/>
        <v>#DIV/0!</v>
      </c>
      <c r="M19" s="94">
        <f t="shared" si="13"/>
        <v>1000</v>
      </c>
      <c r="N19" s="94">
        <f t="shared" si="13"/>
        <v>394.9</v>
      </c>
      <c r="O19" s="94">
        <f t="shared" si="13"/>
        <v>360.3</v>
      </c>
      <c r="P19" s="94">
        <f t="shared" si="5"/>
        <v>-34.599999999999966</v>
      </c>
      <c r="Q19" s="94">
        <f t="shared" si="6"/>
        <v>91.238288174221324</v>
      </c>
    </row>
    <row r="20" spans="1:17" ht="13.5" customHeight="1">
      <c r="A20" s="97" t="s">
        <v>57</v>
      </c>
      <c r="B20" s="98" t="s">
        <v>108</v>
      </c>
      <c r="C20" s="96">
        <v>4218.5</v>
      </c>
      <c r="D20" s="96">
        <v>2249.1999999999998</v>
      </c>
      <c r="E20" s="96">
        <v>1482.6</v>
      </c>
      <c r="F20" s="45">
        <f t="shared" si="0"/>
        <v>-766.59999999999991</v>
      </c>
      <c r="G20" s="45">
        <f t="shared" si="1"/>
        <v>65.91677040725591</v>
      </c>
      <c r="H20" s="45">
        <v>82.4</v>
      </c>
      <c r="I20" s="45">
        <v>82.4</v>
      </c>
      <c r="J20" s="45">
        <v>82.4</v>
      </c>
      <c r="K20" s="45">
        <f t="shared" si="2"/>
        <v>0</v>
      </c>
      <c r="L20" s="45">
        <f t="shared" si="3"/>
        <v>100</v>
      </c>
      <c r="M20" s="45">
        <f t="shared" si="13"/>
        <v>4300.8999999999996</v>
      </c>
      <c r="N20" s="45">
        <f t="shared" si="13"/>
        <v>2331.6</v>
      </c>
      <c r="O20" s="45">
        <f t="shared" si="13"/>
        <v>1565</v>
      </c>
      <c r="P20" s="45">
        <f t="shared" si="5"/>
        <v>-766.59999999999991</v>
      </c>
      <c r="Q20" s="45">
        <f t="shared" si="6"/>
        <v>67.121290101218051</v>
      </c>
    </row>
    <row r="21" spans="1:17" ht="15.75">
      <c r="A21" s="22" t="s">
        <v>58</v>
      </c>
      <c r="B21" s="32" t="s">
        <v>59</v>
      </c>
      <c r="C21" s="24">
        <f>C22+C23+C24+C25+C26</f>
        <v>3997.6</v>
      </c>
      <c r="D21" s="24">
        <f>D22+D23+D24+D25+D26</f>
        <v>1941.7</v>
      </c>
      <c r="E21" s="24">
        <f>E22+E23+E24+E25+E26</f>
        <v>1392.1000000000001</v>
      </c>
      <c r="F21" s="45">
        <f t="shared" si="0"/>
        <v>-549.59999999999991</v>
      </c>
      <c r="G21" s="45">
        <f t="shared" si="1"/>
        <v>71.694906525209873</v>
      </c>
      <c r="H21" s="24">
        <f>H22+H23+H24+H25+H26</f>
        <v>560</v>
      </c>
      <c r="I21" s="24">
        <f>I22+I23+I24+I25+I26</f>
        <v>560</v>
      </c>
      <c r="J21" s="24">
        <f>J22+J23+J24+J25+J26</f>
        <v>0</v>
      </c>
      <c r="K21" s="45">
        <f t="shared" si="2"/>
        <v>-560</v>
      </c>
      <c r="L21" s="45">
        <f t="shared" si="3"/>
        <v>0</v>
      </c>
      <c r="M21" s="45">
        <f t="shared" ref="M21:O22" si="14">C21+H21</f>
        <v>4557.6000000000004</v>
      </c>
      <c r="N21" s="45">
        <f t="shared" si="14"/>
        <v>2501.6999999999998</v>
      </c>
      <c r="O21" s="45">
        <f t="shared" si="14"/>
        <v>1392.1000000000001</v>
      </c>
      <c r="P21" s="45">
        <f t="shared" si="5"/>
        <v>-1109.5999999999997</v>
      </c>
      <c r="Q21" s="45">
        <f t="shared" si="6"/>
        <v>55.646160610784676</v>
      </c>
    </row>
    <row r="22" spans="1:17" ht="25.5" hidden="1">
      <c r="A22" s="40" t="s">
        <v>153</v>
      </c>
      <c r="B22" s="30" t="s">
        <v>154</v>
      </c>
      <c r="C22" s="39"/>
      <c r="D22" s="39"/>
      <c r="E22" s="39"/>
      <c r="F22" s="37">
        <f t="shared" si="0"/>
        <v>0</v>
      </c>
      <c r="G22" s="37" t="e">
        <f t="shared" si="1"/>
        <v>#DIV/0!</v>
      </c>
      <c r="H22" s="24"/>
      <c r="I22" s="24"/>
      <c r="J22" s="24"/>
      <c r="K22" s="37">
        <f t="shared" si="2"/>
        <v>0</v>
      </c>
      <c r="L22" s="37" t="e">
        <f t="shared" si="3"/>
        <v>#DIV/0!</v>
      </c>
      <c r="M22" s="37">
        <f t="shared" si="14"/>
        <v>0</v>
      </c>
      <c r="N22" s="37">
        <f t="shared" si="14"/>
        <v>0</v>
      </c>
      <c r="O22" s="37">
        <f t="shared" si="14"/>
        <v>0</v>
      </c>
      <c r="P22" s="37">
        <f t="shared" si="5"/>
        <v>0</v>
      </c>
      <c r="Q22" s="37" t="e">
        <f t="shared" si="6"/>
        <v>#DIV/0!</v>
      </c>
    </row>
    <row r="23" spans="1:17" ht="25.5">
      <c r="A23" s="40" t="s">
        <v>161</v>
      </c>
      <c r="B23" s="30" t="s">
        <v>162</v>
      </c>
      <c r="C23" s="39">
        <v>3551.6</v>
      </c>
      <c r="D23" s="39">
        <v>1792.7</v>
      </c>
      <c r="E23" s="39">
        <v>1312.4</v>
      </c>
      <c r="F23" s="37">
        <f>E23-D23</f>
        <v>-480.29999999999995</v>
      </c>
      <c r="G23" s="37">
        <f>E23/D23*100</f>
        <v>73.208010263847839</v>
      </c>
      <c r="H23" s="39">
        <v>560</v>
      </c>
      <c r="I23" s="39">
        <v>560</v>
      </c>
      <c r="J23" s="24"/>
      <c r="K23" s="37">
        <f>J23-I23</f>
        <v>-560</v>
      </c>
      <c r="L23" s="37">
        <f>J23/I23*100</f>
        <v>0</v>
      </c>
      <c r="M23" s="37">
        <f t="shared" ref="M23:O26" si="15">C23+H23</f>
        <v>4111.6000000000004</v>
      </c>
      <c r="N23" s="37">
        <f t="shared" si="15"/>
        <v>2352.6999999999998</v>
      </c>
      <c r="O23" s="37">
        <f t="shared" si="15"/>
        <v>1312.4</v>
      </c>
      <c r="P23" s="37">
        <f>O23-N23</f>
        <v>-1040.2999999999997</v>
      </c>
      <c r="Q23" s="37">
        <f>O23/N23*100</f>
        <v>55.782717728567185</v>
      </c>
    </row>
    <row r="24" spans="1:17" s="134" customFormat="1" ht="25.5">
      <c r="A24" s="40" t="s">
        <v>182</v>
      </c>
      <c r="B24" s="30" t="s">
        <v>183</v>
      </c>
      <c r="C24" s="39"/>
      <c r="D24" s="39"/>
      <c r="E24" s="39"/>
      <c r="F24" s="37">
        <f>E24-D24</f>
        <v>0</v>
      </c>
      <c r="G24" s="37" t="e">
        <f>E24/D24*100</f>
        <v>#DIV/0!</v>
      </c>
      <c r="H24" s="24"/>
      <c r="I24" s="24"/>
      <c r="J24" s="24"/>
      <c r="K24" s="37">
        <f>J24-I24</f>
        <v>0</v>
      </c>
      <c r="L24" s="37" t="e">
        <f>J24/I24*100</f>
        <v>#DIV/0!</v>
      </c>
      <c r="M24" s="37">
        <f t="shared" ref="M24:O25" si="16">C24+H24</f>
        <v>0</v>
      </c>
      <c r="N24" s="37">
        <f t="shared" si="16"/>
        <v>0</v>
      </c>
      <c r="O24" s="37">
        <f t="shared" si="16"/>
        <v>0</v>
      </c>
      <c r="P24" s="37">
        <f>O24-N24</f>
        <v>0</v>
      </c>
      <c r="Q24" s="37" t="e">
        <f>O24/N24*100</f>
        <v>#DIV/0!</v>
      </c>
    </row>
    <row r="25" spans="1:17" ht="38.25">
      <c r="A25" s="40" t="s">
        <v>173</v>
      </c>
      <c r="B25" s="30" t="s">
        <v>172</v>
      </c>
      <c r="C25" s="39">
        <v>250</v>
      </c>
      <c r="D25" s="39">
        <v>100</v>
      </c>
      <c r="E25" s="39">
        <v>40.799999999999997</v>
      </c>
      <c r="F25" s="37">
        <f>E25-D25</f>
        <v>-59.2</v>
      </c>
      <c r="G25" s="37">
        <f>E25/D25*100</f>
        <v>40.799999999999997</v>
      </c>
      <c r="H25" s="24"/>
      <c r="I25" s="24"/>
      <c r="J25" s="24"/>
      <c r="K25" s="37">
        <f>J25-I25</f>
        <v>0</v>
      </c>
      <c r="L25" s="37" t="e">
        <f>J25/I25*100</f>
        <v>#DIV/0!</v>
      </c>
      <c r="M25" s="37">
        <f t="shared" si="16"/>
        <v>250</v>
      </c>
      <c r="N25" s="37">
        <f t="shared" si="16"/>
        <v>100</v>
      </c>
      <c r="O25" s="37">
        <f t="shared" si="16"/>
        <v>40.799999999999997</v>
      </c>
      <c r="P25" s="37">
        <f>O25-N25</f>
        <v>-59.2</v>
      </c>
      <c r="Q25" s="37">
        <f>O25/N25*100</f>
        <v>40.799999999999997</v>
      </c>
    </row>
    <row r="26" spans="1:17" ht="38.25">
      <c r="A26" s="40" t="s">
        <v>163</v>
      </c>
      <c r="B26" s="30" t="s">
        <v>164</v>
      </c>
      <c r="C26" s="39">
        <v>196</v>
      </c>
      <c r="D26" s="39">
        <v>49</v>
      </c>
      <c r="E26" s="39">
        <v>38.9</v>
      </c>
      <c r="F26" s="37">
        <f>E26-D26</f>
        <v>-10.100000000000001</v>
      </c>
      <c r="G26" s="37">
        <f>E26/D26*100</f>
        <v>79.387755102040813</v>
      </c>
      <c r="H26" s="24"/>
      <c r="I26" s="24"/>
      <c r="J26" s="24"/>
      <c r="K26" s="37">
        <f>J26-I26</f>
        <v>0</v>
      </c>
      <c r="L26" s="37" t="e">
        <f>J26/I26*100</f>
        <v>#DIV/0!</v>
      </c>
      <c r="M26" s="37">
        <f t="shared" si="15"/>
        <v>196</v>
      </c>
      <c r="N26" s="37">
        <f t="shared" si="15"/>
        <v>49</v>
      </c>
      <c r="O26" s="37">
        <f t="shared" si="15"/>
        <v>38.9</v>
      </c>
      <c r="P26" s="37">
        <f>O26-N26</f>
        <v>-10.100000000000001</v>
      </c>
      <c r="Q26" s="37">
        <f>O26/N26*100</f>
        <v>79.387755102040813</v>
      </c>
    </row>
    <row r="27" spans="1:17" ht="15.75">
      <c r="A27" s="22" t="s">
        <v>60</v>
      </c>
      <c r="B27" s="32" t="s">
        <v>61</v>
      </c>
      <c r="C27" s="24">
        <f>C28+C29+C30+C31+C32</f>
        <v>5842</v>
      </c>
      <c r="D27" s="24">
        <f>D28+D29+D30+D31+D32</f>
        <v>3144.2</v>
      </c>
      <c r="E27" s="24">
        <f>E28+E29+E30+E31+E32</f>
        <v>2466.8000000000002</v>
      </c>
      <c r="F27" s="45">
        <f t="shared" ref="F27:F51" si="17">E27-D27</f>
        <v>-677.39999999999964</v>
      </c>
      <c r="G27" s="45">
        <f t="shared" ref="G27:G51" si="18">E27/D27*100</f>
        <v>78.455568984161332</v>
      </c>
      <c r="H27" s="24">
        <f>H28+H29+H30+H31+H32</f>
        <v>2921.8</v>
      </c>
      <c r="I27" s="24">
        <f>I28+I29+I30+I31+I32</f>
        <v>0</v>
      </c>
      <c r="J27" s="24">
        <f>J28+J29+J30+J31+J32</f>
        <v>2921.8</v>
      </c>
      <c r="K27" s="45">
        <f t="shared" ref="K27:K51" si="19">J27-I27</f>
        <v>2921.8</v>
      </c>
      <c r="L27" s="45" t="e">
        <f t="shared" ref="L27:L51" si="20">J27/I27*100</f>
        <v>#DIV/0!</v>
      </c>
      <c r="M27" s="45">
        <f t="shared" ref="M27:M51" si="21">C27+H27</f>
        <v>8763.7999999999993</v>
      </c>
      <c r="N27" s="45">
        <f t="shared" ref="N27:N51" si="22">D27+I27</f>
        <v>3144.2</v>
      </c>
      <c r="O27" s="45">
        <f t="shared" ref="O27:O51" si="23">E27+J27</f>
        <v>5388.6</v>
      </c>
      <c r="P27" s="45">
        <f t="shared" ref="P27:P51" si="24">O27-N27</f>
        <v>2244.4000000000005</v>
      </c>
      <c r="Q27" s="45">
        <f t="shared" ref="Q27:Q50" si="25">O27/N27*100</f>
        <v>171.38222759366454</v>
      </c>
    </row>
    <row r="28" spans="1:17" ht="25.5">
      <c r="A28" s="40" t="s">
        <v>184</v>
      </c>
      <c r="B28" s="30" t="s">
        <v>185</v>
      </c>
      <c r="C28" s="39">
        <v>200</v>
      </c>
      <c r="D28" s="39">
        <v>51</v>
      </c>
      <c r="E28" s="39"/>
      <c r="F28" s="37">
        <f t="shared" si="17"/>
        <v>-51</v>
      </c>
      <c r="G28" s="37">
        <f t="shared" si="18"/>
        <v>0</v>
      </c>
      <c r="H28" s="24"/>
      <c r="I28" s="24"/>
      <c r="J28" s="24"/>
      <c r="K28" s="37">
        <f t="shared" si="19"/>
        <v>0</v>
      </c>
      <c r="L28" s="37" t="e">
        <f t="shared" si="20"/>
        <v>#DIV/0!</v>
      </c>
      <c r="M28" s="37">
        <f t="shared" si="21"/>
        <v>200</v>
      </c>
      <c r="N28" s="37">
        <f t="shared" si="22"/>
        <v>51</v>
      </c>
      <c r="O28" s="37">
        <f t="shared" si="23"/>
        <v>0</v>
      </c>
      <c r="P28" s="37">
        <f t="shared" si="24"/>
        <v>-51</v>
      </c>
      <c r="Q28" s="37">
        <f t="shared" si="25"/>
        <v>0</v>
      </c>
    </row>
    <row r="29" spans="1:17" ht="38.25">
      <c r="A29" s="40" t="s">
        <v>109</v>
      </c>
      <c r="B29" s="30" t="s">
        <v>110</v>
      </c>
      <c r="C29" s="39">
        <v>3300</v>
      </c>
      <c r="D29" s="39">
        <v>1473.7</v>
      </c>
      <c r="E29" s="39">
        <v>1461.2</v>
      </c>
      <c r="F29" s="37">
        <f t="shared" si="17"/>
        <v>-12.5</v>
      </c>
      <c r="G29" s="37">
        <f t="shared" si="18"/>
        <v>99.151794802198552</v>
      </c>
      <c r="H29" s="24"/>
      <c r="I29" s="24"/>
      <c r="J29" s="24"/>
      <c r="K29" s="37">
        <f t="shared" si="19"/>
        <v>0</v>
      </c>
      <c r="L29" s="37" t="e">
        <f t="shared" si="20"/>
        <v>#DIV/0!</v>
      </c>
      <c r="M29" s="37">
        <f t="shared" si="21"/>
        <v>3300</v>
      </c>
      <c r="N29" s="37">
        <f t="shared" si="22"/>
        <v>1473.7</v>
      </c>
      <c r="O29" s="37">
        <f t="shared" si="23"/>
        <v>1461.2</v>
      </c>
      <c r="P29" s="37">
        <f t="shared" si="24"/>
        <v>-12.5</v>
      </c>
      <c r="Q29" s="37">
        <f t="shared" si="25"/>
        <v>99.151794802198552</v>
      </c>
    </row>
    <row r="30" spans="1:17">
      <c r="A30" s="26" t="s">
        <v>111</v>
      </c>
      <c r="B30" s="30" t="s">
        <v>112</v>
      </c>
      <c r="C30" s="39">
        <v>2322</v>
      </c>
      <c r="D30" s="39">
        <v>1609.5</v>
      </c>
      <c r="E30" s="39">
        <v>1005.6</v>
      </c>
      <c r="F30" s="37">
        <f t="shared" si="17"/>
        <v>-603.9</v>
      </c>
      <c r="G30" s="37">
        <f t="shared" si="18"/>
        <v>62.479030754892825</v>
      </c>
      <c r="H30" s="39">
        <v>2921.8</v>
      </c>
      <c r="I30" s="39"/>
      <c r="J30" s="39">
        <v>2921.8</v>
      </c>
      <c r="K30" s="37">
        <f t="shared" si="19"/>
        <v>2921.8</v>
      </c>
      <c r="L30" s="37" t="e">
        <f t="shared" si="20"/>
        <v>#DIV/0!</v>
      </c>
      <c r="M30" s="37">
        <f t="shared" si="21"/>
        <v>5243.8</v>
      </c>
      <c r="N30" s="37">
        <f t="shared" si="22"/>
        <v>1609.5</v>
      </c>
      <c r="O30" s="37">
        <f t="shared" si="23"/>
        <v>3927.4</v>
      </c>
      <c r="P30" s="37">
        <f t="shared" si="24"/>
        <v>2317.9</v>
      </c>
      <c r="Q30" s="37">
        <f t="shared" si="25"/>
        <v>244.01366884125503</v>
      </c>
    </row>
    <row r="31" spans="1:17">
      <c r="A31" s="40" t="s">
        <v>137</v>
      </c>
      <c r="B31" s="30" t="s">
        <v>138</v>
      </c>
      <c r="C31" s="39">
        <v>20</v>
      </c>
      <c r="D31" s="39">
        <v>10</v>
      </c>
      <c r="E31" s="39"/>
      <c r="F31" s="37">
        <f>E31-D31</f>
        <v>-10</v>
      </c>
      <c r="G31" s="37">
        <f>E31/D31*100</f>
        <v>0</v>
      </c>
      <c r="H31" s="39"/>
      <c r="I31" s="39"/>
      <c r="J31" s="39"/>
      <c r="K31" s="37">
        <f>J31-I31</f>
        <v>0</v>
      </c>
      <c r="L31" s="37" t="e">
        <f>J31/I31*100</f>
        <v>#DIV/0!</v>
      </c>
      <c r="M31" s="37">
        <f t="shared" ref="M31:O32" si="26">C31+H31</f>
        <v>20</v>
      </c>
      <c r="N31" s="37">
        <f t="shared" si="26"/>
        <v>10</v>
      </c>
      <c r="O31" s="37">
        <f t="shared" si="26"/>
        <v>0</v>
      </c>
      <c r="P31" s="37">
        <f>O31-N31</f>
        <v>-10</v>
      </c>
      <c r="Q31" s="37">
        <f>O31/N31*100</f>
        <v>0</v>
      </c>
    </row>
    <row r="32" spans="1:17" ht="51" hidden="1">
      <c r="A32" s="40" t="s">
        <v>155</v>
      </c>
      <c r="B32" s="30" t="s">
        <v>156</v>
      </c>
      <c r="C32" s="39"/>
      <c r="D32" s="39"/>
      <c r="E32" s="39"/>
      <c r="F32" s="37">
        <f>E32-D32</f>
        <v>0</v>
      </c>
      <c r="G32" s="37" t="e">
        <f>E32/D32*100</f>
        <v>#DIV/0!</v>
      </c>
      <c r="H32" s="39"/>
      <c r="I32" s="39"/>
      <c r="J32" s="39"/>
      <c r="K32" s="37">
        <f>J32-I32</f>
        <v>0</v>
      </c>
      <c r="L32" s="37" t="e">
        <f>J32/I32*100</f>
        <v>#DIV/0!</v>
      </c>
      <c r="M32" s="37">
        <f t="shared" si="26"/>
        <v>0</v>
      </c>
      <c r="N32" s="37">
        <f t="shared" si="26"/>
        <v>0</v>
      </c>
      <c r="O32" s="37">
        <f t="shared" si="26"/>
        <v>0</v>
      </c>
      <c r="P32" s="37">
        <f>O32-N32</f>
        <v>0</v>
      </c>
      <c r="Q32" s="37" t="e">
        <f>O32/N32*100</f>
        <v>#DIV/0!</v>
      </c>
    </row>
    <row r="33" spans="1:17" ht="15.75">
      <c r="A33" s="22" t="s">
        <v>62</v>
      </c>
      <c r="B33" s="32" t="s">
        <v>113</v>
      </c>
      <c r="C33" s="38">
        <f>C34+C35+C36+C37</f>
        <v>750</v>
      </c>
      <c r="D33" s="38">
        <f>D34+D35+D36+D37</f>
        <v>608.5</v>
      </c>
      <c r="E33" s="38">
        <f>E34+E35+E36+E37</f>
        <v>225.1</v>
      </c>
      <c r="F33" s="45">
        <f t="shared" si="17"/>
        <v>-383.4</v>
      </c>
      <c r="G33" s="45">
        <f t="shared" si="18"/>
        <v>36.992604765817582</v>
      </c>
      <c r="H33" s="38">
        <f>H34+H35+H36+H37</f>
        <v>2426</v>
      </c>
      <c r="I33" s="38">
        <f>I34+I35+I36+I37</f>
        <v>2426</v>
      </c>
      <c r="J33" s="38">
        <f>J34+J35+J36+J37</f>
        <v>198.3</v>
      </c>
      <c r="K33" s="45">
        <f t="shared" si="19"/>
        <v>-2227.6999999999998</v>
      </c>
      <c r="L33" s="45">
        <f t="shared" si="20"/>
        <v>8.1739488870568842</v>
      </c>
      <c r="M33" s="45">
        <f t="shared" si="21"/>
        <v>3176</v>
      </c>
      <c r="N33" s="45">
        <f t="shared" si="22"/>
        <v>3034.5</v>
      </c>
      <c r="O33" s="45">
        <f t="shared" si="23"/>
        <v>423.4</v>
      </c>
      <c r="P33" s="45">
        <f t="shared" si="24"/>
        <v>-2611.1</v>
      </c>
      <c r="Q33" s="45">
        <f t="shared" si="25"/>
        <v>13.952875267754159</v>
      </c>
    </row>
    <row r="34" spans="1:17">
      <c r="A34" s="40" t="s">
        <v>114</v>
      </c>
      <c r="B34" s="27" t="s">
        <v>115</v>
      </c>
      <c r="C34" s="28">
        <v>200</v>
      </c>
      <c r="D34" s="28">
        <v>100</v>
      </c>
      <c r="E34" s="28"/>
      <c r="F34" s="37">
        <f t="shared" si="17"/>
        <v>-100</v>
      </c>
      <c r="G34" s="37">
        <f t="shared" si="18"/>
        <v>0</v>
      </c>
      <c r="H34" s="28"/>
      <c r="I34" s="28"/>
      <c r="J34" s="28"/>
      <c r="K34" s="37">
        <f t="shared" si="19"/>
        <v>0</v>
      </c>
      <c r="L34" s="37" t="e">
        <f t="shared" si="20"/>
        <v>#DIV/0!</v>
      </c>
      <c r="M34" s="37">
        <f t="shared" si="21"/>
        <v>200</v>
      </c>
      <c r="N34" s="37">
        <f t="shared" si="22"/>
        <v>100</v>
      </c>
      <c r="O34" s="37">
        <f t="shared" si="23"/>
        <v>0</v>
      </c>
      <c r="P34" s="37">
        <f t="shared" si="24"/>
        <v>-100</v>
      </c>
      <c r="Q34" s="37">
        <f t="shared" si="25"/>
        <v>0</v>
      </c>
    </row>
    <row r="35" spans="1:17">
      <c r="A35" s="40" t="s">
        <v>122</v>
      </c>
      <c r="B35" s="27" t="s">
        <v>123</v>
      </c>
      <c r="C35" s="28"/>
      <c r="D35" s="28"/>
      <c r="E35" s="28"/>
      <c r="F35" s="37">
        <f>E35-D35</f>
        <v>0</v>
      </c>
      <c r="G35" s="37" t="e">
        <f>E35/D35*100</f>
        <v>#DIV/0!</v>
      </c>
      <c r="H35" s="28">
        <v>626</v>
      </c>
      <c r="I35" s="28">
        <v>626</v>
      </c>
      <c r="J35" s="28">
        <v>198.3</v>
      </c>
      <c r="K35" s="37">
        <f>J35-I35</f>
        <v>-427.7</v>
      </c>
      <c r="L35" s="37">
        <f>J35/I35*100</f>
        <v>31.677316293929714</v>
      </c>
      <c r="M35" s="37">
        <f t="shared" ref="M35:O37" si="27">C35+H35</f>
        <v>626</v>
      </c>
      <c r="N35" s="37">
        <f t="shared" si="27"/>
        <v>626</v>
      </c>
      <c r="O35" s="37">
        <f t="shared" si="27"/>
        <v>198.3</v>
      </c>
      <c r="P35" s="37">
        <f>O35-N35</f>
        <v>-427.7</v>
      </c>
      <c r="Q35" s="37">
        <f>O35/N35*100</f>
        <v>31.677316293929714</v>
      </c>
    </row>
    <row r="36" spans="1:17" ht="25.5">
      <c r="A36" s="40" t="s">
        <v>66</v>
      </c>
      <c r="B36" s="27" t="s">
        <v>116</v>
      </c>
      <c r="C36" s="28">
        <v>500</v>
      </c>
      <c r="D36" s="28">
        <v>496</v>
      </c>
      <c r="E36" s="28">
        <v>225.1</v>
      </c>
      <c r="F36" s="37">
        <f>E36-D36</f>
        <v>-270.89999999999998</v>
      </c>
      <c r="G36" s="37">
        <f>E36/D36*100</f>
        <v>45.383064516129032</v>
      </c>
      <c r="H36" s="28"/>
      <c r="I36" s="28"/>
      <c r="J36" s="28"/>
      <c r="K36" s="37">
        <f>J36-I36</f>
        <v>0</v>
      </c>
      <c r="L36" s="37" t="e">
        <f>J36/I36*100</f>
        <v>#DIV/0!</v>
      </c>
      <c r="M36" s="37">
        <f t="shared" si="27"/>
        <v>500</v>
      </c>
      <c r="N36" s="37">
        <f t="shared" si="27"/>
        <v>496</v>
      </c>
      <c r="O36" s="37">
        <f t="shared" si="27"/>
        <v>225.1</v>
      </c>
      <c r="P36" s="37">
        <f>O36-N36</f>
        <v>-270.89999999999998</v>
      </c>
      <c r="Q36" s="37">
        <f>O36/N36*100</f>
        <v>45.383064516129032</v>
      </c>
    </row>
    <row r="37" spans="1:17">
      <c r="A37" s="40" t="s">
        <v>117</v>
      </c>
      <c r="B37" s="27" t="s">
        <v>118</v>
      </c>
      <c r="C37" s="28">
        <v>50</v>
      </c>
      <c r="D37" s="28">
        <v>12.5</v>
      </c>
      <c r="E37" s="28"/>
      <c r="F37" s="37">
        <f>E37-D37</f>
        <v>-12.5</v>
      </c>
      <c r="G37" s="37">
        <f>E37/D37*100</f>
        <v>0</v>
      </c>
      <c r="H37" s="28">
        <v>1800</v>
      </c>
      <c r="I37" s="28">
        <v>1800</v>
      </c>
      <c r="J37" s="28"/>
      <c r="K37" s="37">
        <f>J37-I37</f>
        <v>-1800</v>
      </c>
      <c r="L37" s="37">
        <f>J37/I37*100</f>
        <v>0</v>
      </c>
      <c r="M37" s="37">
        <f t="shared" si="27"/>
        <v>1850</v>
      </c>
      <c r="N37" s="37">
        <f t="shared" si="27"/>
        <v>1812.5</v>
      </c>
      <c r="O37" s="37">
        <f t="shared" si="27"/>
        <v>0</v>
      </c>
      <c r="P37" s="37">
        <f>O37-N37</f>
        <v>-1812.5</v>
      </c>
      <c r="Q37" s="37">
        <f>O37/N37*100</f>
        <v>0</v>
      </c>
    </row>
    <row r="38" spans="1:17" ht="15.75">
      <c r="A38" s="22" t="s">
        <v>63</v>
      </c>
      <c r="B38" s="32" t="s">
        <v>119</v>
      </c>
      <c r="C38" s="24">
        <f>C39+C40</f>
        <v>0</v>
      </c>
      <c r="D38" s="24">
        <f>D39+D40</f>
        <v>0</v>
      </c>
      <c r="E38" s="24">
        <f>E39+E40</f>
        <v>0</v>
      </c>
      <c r="F38" s="45">
        <f t="shared" si="17"/>
        <v>0</v>
      </c>
      <c r="G38" s="45" t="e">
        <f t="shared" si="18"/>
        <v>#DIV/0!</v>
      </c>
      <c r="H38" s="24">
        <f>H39+H40</f>
        <v>85</v>
      </c>
      <c r="I38" s="24">
        <f>I39+I40</f>
        <v>20</v>
      </c>
      <c r="J38" s="24">
        <f>J39+J40</f>
        <v>0</v>
      </c>
      <c r="K38" s="45">
        <f t="shared" si="19"/>
        <v>-20</v>
      </c>
      <c r="L38" s="45">
        <f t="shared" si="20"/>
        <v>0</v>
      </c>
      <c r="M38" s="45">
        <f t="shared" si="21"/>
        <v>85</v>
      </c>
      <c r="N38" s="45">
        <f t="shared" si="22"/>
        <v>20</v>
      </c>
      <c r="O38" s="45">
        <f t="shared" si="23"/>
        <v>0</v>
      </c>
      <c r="P38" s="45">
        <f t="shared" si="24"/>
        <v>-20</v>
      </c>
      <c r="Q38" s="45">
        <f t="shared" si="25"/>
        <v>0</v>
      </c>
    </row>
    <row r="39" spans="1:17">
      <c r="A39" s="40" t="s">
        <v>177</v>
      </c>
      <c r="B39" s="27" t="s">
        <v>178</v>
      </c>
      <c r="C39" s="39"/>
      <c r="D39" s="39"/>
      <c r="E39" s="39"/>
      <c r="F39" s="37">
        <f>E39-D39</f>
        <v>0</v>
      </c>
      <c r="G39" s="37" t="e">
        <f>E39/D39*100</f>
        <v>#DIV/0!</v>
      </c>
      <c r="H39" s="24"/>
      <c r="I39" s="24"/>
      <c r="J39" s="24"/>
      <c r="K39" s="37">
        <f>J39-I39</f>
        <v>0</v>
      </c>
      <c r="L39" s="37" t="e">
        <f>J39/I39*100</f>
        <v>#DIV/0!</v>
      </c>
      <c r="M39" s="37">
        <f>C39+H39</f>
        <v>0</v>
      </c>
      <c r="N39" s="37">
        <f>D39+I39</f>
        <v>0</v>
      </c>
      <c r="O39" s="37">
        <f>E39+J39</f>
        <v>0</v>
      </c>
      <c r="P39" s="37">
        <f>O39-N39</f>
        <v>0</v>
      </c>
      <c r="Q39" s="37" t="e">
        <f>O39/N39*100</f>
        <v>#DIV/0!</v>
      </c>
    </row>
    <row r="40" spans="1:17">
      <c r="A40" s="40" t="s">
        <v>120</v>
      </c>
      <c r="B40" s="27" t="s">
        <v>121</v>
      </c>
      <c r="C40" s="39"/>
      <c r="D40" s="39"/>
      <c r="E40" s="39"/>
      <c r="F40" s="37">
        <f t="shared" si="17"/>
        <v>0</v>
      </c>
      <c r="G40" s="37" t="e">
        <f t="shared" si="18"/>
        <v>#DIV/0!</v>
      </c>
      <c r="H40" s="39">
        <v>85</v>
      </c>
      <c r="I40" s="39">
        <v>20</v>
      </c>
      <c r="J40" s="39"/>
      <c r="K40" s="37">
        <f t="shared" si="19"/>
        <v>-20</v>
      </c>
      <c r="L40" s="37">
        <f t="shared" si="20"/>
        <v>0</v>
      </c>
      <c r="M40" s="37">
        <f t="shared" si="21"/>
        <v>85</v>
      </c>
      <c r="N40" s="37">
        <f t="shared" si="22"/>
        <v>20</v>
      </c>
      <c r="O40" s="37">
        <f t="shared" si="23"/>
        <v>0</v>
      </c>
      <c r="P40" s="37">
        <f t="shared" si="24"/>
        <v>-20</v>
      </c>
      <c r="Q40" s="37">
        <f t="shared" si="25"/>
        <v>0</v>
      </c>
    </row>
    <row r="41" spans="1:17">
      <c r="A41" s="46" t="s">
        <v>147</v>
      </c>
      <c r="B41" s="23" t="s">
        <v>148</v>
      </c>
      <c r="C41" s="24"/>
      <c r="D41" s="24"/>
      <c r="E41" s="24"/>
      <c r="F41" s="45">
        <f>E41-D41</f>
        <v>0</v>
      </c>
      <c r="G41" s="45" t="e">
        <f>E41/D41*100</f>
        <v>#DIV/0!</v>
      </c>
      <c r="H41" s="24"/>
      <c r="I41" s="24"/>
      <c r="J41" s="24"/>
      <c r="K41" s="45">
        <f>J41-I41</f>
        <v>0</v>
      </c>
      <c r="L41" s="45" t="e">
        <f>J41/I41*100</f>
        <v>#DIV/0!</v>
      </c>
      <c r="M41" s="45">
        <f>C41+H41</f>
        <v>0</v>
      </c>
      <c r="N41" s="45">
        <f>D41+I41</f>
        <v>0</v>
      </c>
      <c r="O41" s="45">
        <f>E41+J41</f>
        <v>0</v>
      </c>
      <c r="P41" s="45">
        <f>O41-N41</f>
        <v>0</v>
      </c>
      <c r="Q41" s="45" t="e">
        <f>O41/N41*100</f>
        <v>#DIV/0!</v>
      </c>
    </row>
    <row r="42" spans="1:17">
      <c r="A42" s="31" t="s">
        <v>124</v>
      </c>
      <c r="B42" s="99" t="s">
        <v>64</v>
      </c>
      <c r="C42" s="33">
        <f>C6+C11+C12+C13+C20+C21+C27+C33+C38+C41</f>
        <v>172242.2</v>
      </c>
      <c r="D42" s="33">
        <f>D6+D11+D12+D13+D20+D21+D27+D33+D38+D41</f>
        <v>62982.299999999996</v>
      </c>
      <c r="E42" s="33">
        <f>E6+E11+E12+E13+E20+E21+E27+E33+E38+E41</f>
        <v>46417.1</v>
      </c>
      <c r="F42" s="45">
        <f t="shared" si="17"/>
        <v>-16565.199999999997</v>
      </c>
      <c r="G42" s="45">
        <f t="shared" si="18"/>
        <v>73.698642316968417</v>
      </c>
      <c r="H42" s="33">
        <f>H6+H11+H12+H13+H20+H21+H27+H33+H38+H41</f>
        <v>16064.100000000002</v>
      </c>
      <c r="I42" s="33">
        <f>I6+I11+I12+I13+I20+I21+I27+I33+I38+I41</f>
        <v>9638.4</v>
      </c>
      <c r="J42" s="33">
        <f>J6+J11+J12+J13+J20+J21+J27+J33+J38+J41</f>
        <v>9752.5</v>
      </c>
      <c r="K42" s="45">
        <f t="shared" si="19"/>
        <v>114.10000000000036</v>
      </c>
      <c r="L42" s="45">
        <f t="shared" si="20"/>
        <v>101.18380644090306</v>
      </c>
      <c r="M42" s="45">
        <f t="shared" si="21"/>
        <v>188306.30000000002</v>
      </c>
      <c r="N42" s="45">
        <f t="shared" si="22"/>
        <v>72620.7</v>
      </c>
      <c r="O42" s="45">
        <f t="shared" si="23"/>
        <v>56169.599999999999</v>
      </c>
      <c r="P42" s="45">
        <f t="shared" si="24"/>
        <v>-16451.099999999999</v>
      </c>
      <c r="Q42" s="45">
        <f t="shared" si="25"/>
        <v>77.346541688526827</v>
      </c>
    </row>
    <row r="43" spans="1:17" ht="38.25">
      <c r="A43" s="40" t="s">
        <v>143</v>
      </c>
      <c r="B43" s="27" t="s">
        <v>144</v>
      </c>
      <c r="C43" s="28">
        <v>50</v>
      </c>
      <c r="D43" s="28">
        <v>50</v>
      </c>
      <c r="E43" s="28">
        <v>50</v>
      </c>
      <c r="F43" s="37">
        <f>E43-D43</f>
        <v>0</v>
      </c>
      <c r="G43" s="37">
        <f>E43/D43*100</f>
        <v>100</v>
      </c>
      <c r="H43" s="28"/>
      <c r="I43" s="28"/>
      <c r="J43" s="28"/>
      <c r="K43" s="37">
        <f>J43-I43</f>
        <v>0</v>
      </c>
      <c r="L43" s="37" t="e">
        <f>J43/I43*100</f>
        <v>#DIV/0!</v>
      </c>
      <c r="M43" s="37">
        <f t="shared" si="21"/>
        <v>50</v>
      </c>
      <c r="N43" s="37">
        <f t="shared" si="22"/>
        <v>50</v>
      </c>
      <c r="O43" s="37">
        <f t="shared" si="23"/>
        <v>50</v>
      </c>
      <c r="P43" s="37">
        <f>O43-N43</f>
        <v>0</v>
      </c>
      <c r="Q43" s="37">
        <f>O43/N43*100</f>
        <v>100</v>
      </c>
    </row>
    <row r="44" spans="1:17" ht="25.5">
      <c r="A44" s="31" t="s">
        <v>125</v>
      </c>
      <c r="B44" s="99" t="s">
        <v>126</v>
      </c>
      <c r="C44" s="33">
        <f>C42+C43</f>
        <v>172292.2</v>
      </c>
      <c r="D44" s="33">
        <f>D42+D43</f>
        <v>63032.299999999996</v>
      </c>
      <c r="E44" s="33">
        <f>E42+E43</f>
        <v>46467.1</v>
      </c>
      <c r="F44" s="45">
        <f>E44-D44</f>
        <v>-16565.199999999997</v>
      </c>
      <c r="G44" s="45">
        <f>E44/D44*100</f>
        <v>73.719505713737249</v>
      </c>
      <c r="H44" s="33">
        <f>H42+H43</f>
        <v>16064.100000000002</v>
      </c>
      <c r="I44" s="33">
        <f>I42+I43</f>
        <v>9638.4</v>
      </c>
      <c r="J44" s="33">
        <f>J42+J43</f>
        <v>9752.5</v>
      </c>
      <c r="K44" s="45">
        <f>J44-I44</f>
        <v>114.10000000000036</v>
      </c>
      <c r="L44" s="45">
        <f>J44/I44*100</f>
        <v>101.18380644090306</v>
      </c>
      <c r="M44" s="45">
        <f t="shared" ref="M44:O45" si="28">C44+H44</f>
        <v>188356.30000000002</v>
      </c>
      <c r="N44" s="45">
        <f t="shared" si="28"/>
        <v>72670.7</v>
      </c>
      <c r="O44" s="45">
        <f t="shared" si="28"/>
        <v>56219.6</v>
      </c>
      <c r="P44" s="45">
        <f>O44-N44</f>
        <v>-16451.099999999999</v>
      </c>
      <c r="Q44" s="45">
        <f>O44/N44*100</f>
        <v>77.36212806536885</v>
      </c>
    </row>
    <row r="45" spans="1:17" ht="51" hidden="1">
      <c r="A45" s="44" t="s">
        <v>127</v>
      </c>
      <c r="B45" s="41" t="s">
        <v>128</v>
      </c>
      <c r="C45" s="43"/>
      <c r="D45" s="43"/>
      <c r="E45" s="43"/>
      <c r="F45" s="37">
        <f>E45-D45</f>
        <v>0</v>
      </c>
      <c r="G45" s="37" t="e">
        <f>E45/D45*100</f>
        <v>#DIV/0!</v>
      </c>
      <c r="H45" s="29"/>
      <c r="I45" s="29"/>
      <c r="J45" s="29"/>
      <c r="K45" s="37">
        <f>J45-I45</f>
        <v>0</v>
      </c>
      <c r="L45" s="37" t="e">
        <f>J45/I45*100</f>
        <v>#DIV/0!</v>
      </c>
      <c r="M45" s="37">
        <f t="shared" si="28"/>
        <v>0</v>
      </c>
      <c r="N45" s="37">
        <f t="shared" si="28"/>
        <v>0</v>
      </c>
      <c r="O45" s="37">
        <f t="shared" si="28"/>
        <v>0</v>
      </c>
      <c r="P45" s="37">
        <f>O45-N45</f>
        <v>0</v>
      </c>
      <c r="Q45" s="37" t="e">
        <f>O45/N45*100</f>
        <v>#DIV/0!</v>
      </c>
    </row>
    <row r="46" spans="1:17" ht="25.5" hidden="1">
      <c r="A46" s="44" t="s">
        <v>129</v>
      </c>
      <c r="B46" s="41" t="s">
        <v>130</v>
      </c>
      <c r="C46" s="43"/>
      <c r="D46" s="43"/>
      <c r="E46" s="43"/>
      <c r="F46" s="37">
        <f t="shared" si="17"/>
        <v>0</v>
      </c>
      <c r="G46" s="37" t="e">
        <f t="shared" si="18"/>
        <v>#DIV/0!</v>
      </c>
      <c r="H46" s="29"/>
      <c r="I46" s="29"/>
      <c r="J46" s="29"/>
      <c r="K46" s="37">
        <f t="shared" si="19"/>
        <v>0</v>
      </c>
      <c r="L46" s="37" t="e">
        <f t="shared" si="20"/>
        <v>#DIV/0!</v>
      </c>
      <c r="M46" s="37">
        <f t="shared" si="21"/>
        <v>0</v>
      </c>
      <c r="N46" s="37">
        <f t="shared" si="22"/>
        <v>0</v>
      </c>
      <c r="O46" s="37">
        <f t="shared" si="23"/>
        <v>0</v>
      </c>
      <c r="P46" s="37">
        <f t="shared" si="24"/>
        <v>0</v>
      </c>
      <c r="Q46" s="37" t="e">
        <f t="shared" si="25"/>
        <v>#DIV/0!</v>
      </c>
    </row>
    <row r="47" spans="1:17" ht="38.25" hidden="1">
      <c r="A47" s="44" t="s">
        <v>131</v>
      </c>
      <c r="B47" s="41" t="s">
        <v>98</v>
      </c>
      <c r="C47" s="43"/>
      <c r="D47" s="43"/>
      <c r="E47" s="43"/>
      <c r="F47" s="37">
        <f>E47-D47</f>
        <v>0</v>
      </c>
      <c r="G47" s="37" t="e">
        <f>E47/D47*100</f>
        <v>#DIV/0!</v>
      </c>
      <c r="H47" s="29"/>
      <c r="I47" s="29"/>
      <c r="J47" s="29"/>
      <c r="K47" s="37">
        <f>J47-I47</f>
        <v>0</v>
      </c>
      <c r="L47" s="37" t="e">
        <f>J47/I47*100</f>
        <v>#DIV/0!</v>
      </c>
      <c r="M47" s="37">
        <f t="shared" ref="M47:O48" si="29">C47+H47</f>
        <v>0</v>
      </c>
      <c r="N47" s="37">
        <f t="shared" si="29"/>
        <v>0</v>
      </c>
      <c r="O47" s="37">
        <f t="shared" si="29"/>
        <v>0</v>
      </c>
      <c r="P47" s="37">
        <f>O47-N47</f>
        <v>0</v>
      </c>
      <c r="Q47" s="37" t="e">
        <f>O47/N47*100</f>
        <v>#DIV/0!</v>
      </c>
    </row>
    <row r="48" spans="1:17" ht="38.25" hidden="1">
      <c r="A48" s="44" t="s">
        <v>132</v>
      </c>
      <c r="B48" s="34" t="s">
        <v>100</v>
      </c>
      <c r="C48" s="43"/>
      <c r="D48" s="43"/>
      <c r="E48" s="43"/>
      <c r="F48" s="37">
        <f>E48-D48</f>
        <v>0</v>
      </c>
      <c r="G48" s="37" t="e">
        <f>E48/D48*100</f>
        <v>#DIV/0!</v>
      </c>
      <c r="H48" s="29"/>
      <c r="I48" s="29"/>
      <c r="J48" s="29"/>
      <c r="K48" s="37">
        <f>J48-I48</f>
        <v>0</v>
      </c>
      <c r="L48" s="37" t="e">
        <f>J48/I48*100</f>
        <v>#DIV/0!</v>
      </c>
      <c r="M48" s="37">
        <f t="shared" si="29"/>
        <v>0</v>
      </c>
      <c r="N48" s="37">
        <f t="shared" si="29"/>
        <v>0</v>
      </c>
      <c r="O48" s="37">
        <f t="shared" si="29"/>
        <v>0</v>
      </c>
      <c r="P48" s="37">
        <f>O48-N48</f>
        <v>0</v>
      </c>
      <c r="Q48" s="37" t="e">
        <f>O48/N48*100</f>
        <v>#DIV/0!</v>
      </c>
    </row>
    <row r="49" spans="1:17">
      <c r="A49" s="44" t="s">
        <v>133</v>
      </c>
      <c r="B49" s="34" t="s">
        <v>134</v>
      </c>
      <c r="C49" s="43"/>
      <c r="D49" s="43"/>
      <c r="E49" s="43"/>
      <c r="F49" s="37">
        <f t="shared" si="17"/>
        <v>0</v>
      </c>
      <c r="G49" s="37" t="e">
        <f t="shared" si="18"/>
        <v>#DIV/0!</v>
      </c>
      <c r="H49" s="29"/>
      <c r="I49" s="29"/>
      <c r="J49" s="29"/>
      <c r="K49" s="37">
        <f t="shared" si="19"/>
        <v>0</v>
      </c>
      <c r="L49" s="37" t="e">
        <f t="shared" si="20"/>
        <v>#DIV/0!</v>
      </c>
      <c r="M49" s="37">
        <f t="shared" si="21"/>
        <v>0</v>
      </c>
      <c r="N49" s="37">
        <f t="shared" si="22"/>
        <v>0</v>
      </c>
      <c r="O49" s="37">
        <f t="shared" si="23"/>
        <v>0</v>
      </c>
      <c r="P49" s="37">
        <f t="shared" si="24"/>
        <v>0</v>
      </c>
      <c r="Q49" s="37" t="e">
        <f t="shared" si="25"/>
        <v>#DIV/0!</v>
      </c>
    </row>
    <row r="50" spans="1:17">
      <c r="A50" s="35" t="s">
        <v>135</v>
      </c>
      <c r="B50" s="99" t="s">
        <v>136</v>
      </c>
      <c r="C50" s="25">
        <f>C44+C45+C46+C47+C48+C49</f>
        <v>172292.2</v>
      </c>
      <c r="D50" s="25">
        <f>D44+D45+D46+D47+D48+D49</f>
        <v>63032.299999999996</v>
      </c>
      <c r="E50" s="25">
        <f>E44+E45+E46+E47+E48+E49</f>
        <v>46467.1</v>
      </c>
      <c r="F50" s="45">
        <f t="shared" si="17"/>
        <v>-16565.199999999997</v>
      </c>
      <c r="G50" s="45">
        <f t="shared" si="18"/>
        <v>73.719505713737249</v>
      </c>
      <c r="H50" s="25">
        <f>H44+H45+H46+H47+H48+H49</f>
        <v>16064.100000000002</v>
      </c>
      <c r="I50" s="25">
        <f>I44+I45+I46+I47+I48+I49</f>
        <v>9638.4</v>
      </c>
      <c r="J50" s="25">
        <f>J44+J45+J46+J47+J48+J49</f>
        <v>9752.5</v>
      </c>
      <c r="K50" s="45">
        <f t="shared" si="19"/>
        <v>114.10000000000036</v>
      </c>
      <c r="L50" s="45">
        <f t="shared" si="20"/>
        <v>101.18380644090306</v>
      </c>
      <c r="M50" s="45">
        <f t="shared" si="21"/>
        <v>188356.30000000002</v>
      </c>
      <c r="N50" s="45">
        <f t="shared" si="22"/>
        <v>72670.7</v>
      </c>
      <c r="O50" s="45">
        <f t="shared" si="23"/>
        <v>56219.6</v>
      </c>
      <c r="P50" s="45">
        <f t="shared" si="24"/>
        <v>-16451.099999999999</v>
      </c>
      <c r="Q50" s="45">
        <f t="shared" si="25"/>
        <v>77.36212806536885</v>
      </c>
    </row>
    <row r="51" spans="1:17">
      <c r="A51" s="31"/>
      <c r="B51" s="36" t="s">
        <v>65</v>
      </c>
      <c r="C51" s="24">
        <f>'Доходи за 2023'!D76-Видатки!C50</f>
        <v>706</v>
      </c>
      <c r="D51" s="24">
        <f>'Доходи за 2023'!E76-Видатки!D50</f>
        <v>-19344.199999999997</v>
      </c>
      <c r="E51" s="24">
        <f>'Доходи за 2023'!F76-Видатки!E50</f>
        <v>-1882.3999999999942</v>
      </c>
      <c r="F51" s="37">
        <f t="shared" si="17"/>
        <v>17461.800000000003</v>
      </c>
      <c r="G51" s="37">
        <f t="shared" si="18"/>
        <v>9.7310821848409059</v>
      </c>
      <c r="H51" s="24">
        <f>'Доходи за 2023'!I76-Видатки!H50</f>
        <v>-4209.6000000000022</v>
      </c>
      <c r="I51" s="24">
        <f>'Доходи за 2023'!J76-Видатки!I50</f>
        <v>-6510</v>
      </c>
      <c r="J51" s="24">
        <f>'Доходи за 2023'!K76-Видатки!J50</f>
        <v>707.30000000000291</v>
      </c>
      <c r="K51" s="37">
        <f t="shared" si="19"/>
        <v>7217.3000000000029</v>
      </c>
      <c r="L51" s="37">
        <f t="shared" si="20"/>
        <v>-10.86482334869436</v>
      </c>
      <c r="M51" s="37">
        <f t="shared" si="21"/>
        <v>-3503.6000000000022</v>
      </c>
      <c r="N51" s="37">
        <f t="shared" si="22"/>
        <v>-25854.199999999997</v>
      </c>
      <c r="O51" s="37">
        <f t="shared" si="23"/>
        <v>-1175.0999999999913</v>
      </c>
      <c r="P51" s="37">
        <f t="shared" si="24"/>
        <v>24679.100000000006</v>
      </c>
      <c r="Q51" s="37"/>
    </row>
    <row r="52" spans="1:17" ht="15.75">
      <c r="A52" s="9"/>
      <c r="B52" s="100" t="s">
        <v>180</v>
      </c>
      <c r="C52" s="10"/>
      <c r="D52" s="10"/>
      <c r="E52" s="1"/>
      <c r="F52" s="101" t="s">
        <v>181</v>
      </c>
      <c r="G52" s="1"/>
      <c r="H52" s="1"/>
      <c r="I52" s="1"/>
      <c r="J52" s="1"/>
      <c r="K52" s="1"/>
      <c r="L52" s="1"/>
      <c r="M52" s="1"/>
      <c r="N52" s="1"/>
      <c r="O52" s="11"/>
      <c r="P52" s="11"/>
      <c r="Q52" s="1"/>
    </row>
    <row r="53" spans="1:17" ht="15.75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6" spans="1:17">
      <c r="D56" s="135"/>
      <c r="E56" s="135"/>
      <c r="I56" s="135"/>
      <c r="J56" s="135"/>
    </row>
  </sheetData>
  <dataConsolidate/>
  <mergeCells count="4">
    <mergeCell ref="A1:L1"/>
    <mergeCell ref="A3:A4"/>
    <mergeCell ref="B3:B4"/>
    <mergeCell ref="C3:G3"/>
  </mergeCells>
  <phoneticPr fontId="24" type="noConversion"/>
  <pageMargins left="0.78749999999999998" right="0.78749999999999998" top="0.78749999999999998" bottom="0.78749999999999998" header="0.5" footer="0.5"/>
  <pageSetup paperSize="9" scale="60" orientation="landscape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Доходи за 2023</vt:lpstr>
      <vt:lpstr>Видатки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budget_04</dc:creator>
  <cp:lastModifiedBy>1</cp:lastModifiedBy>
  <cp:lastPrinted>2024-04-30T08:48:24Z</cp:lastPrinted>
  <dcterms:created xsi:type="dcterms:W3CDTF">2017-07-11T06:54:37Z</dcterms:created>
  <dcterms:modified xsi:type="dcterms:W3CDTF">2024-04-30T11:59:39Z</dcterms:modified>
</cp:coreProperties>
</file>